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xmlns="http://schemas.openxmlformats.org/spreadsheetml/2006/main" appName="xl" lastEdited="5" lowestEdited="5" rupBuild="9303"/>
  <workbookPr xmlns="http://schemas.openxmlformats.org/spreadsheetml/2006/main" defaultThemeVersion="124226"/>
  <bookViews xmlns="http://schemas.openxmlformats.org/spreadsheetml/2006/main">
    <workbookView xmlns="http://schemas.openxmlformats.org/spreadsheetml/2006/main" xWindow="480" yWindow="90" windowWidth="11355" windowHeight="8700"/>
  </bookViews>
  <sheets xmlns="http://schemas.openxmlformats.org/spreadsheetml/2006/main">
    <sheet xmlns:r="http://schemas.openxmlformats.org/officeDocument/2006/relationships" xmlns="http://schemas.openxmlformats.org/spreadsheetml/2006/main" name="CPW 2014" sheetId="1" r:id="rId1"/>
    <sheet xmlns:r="http://schemas.openxmlformats.org/officeDocument/2006/relationships" xmlns="http://schemas.openxmlformats.org/spreadsheetml/2006/main" name="CTL budget" sheetId="2" state="hidden" r:id="rId2"/>
    <sheet xmlns:r="http://schemas.openxmlformats.org/officeDocument/2006/relationships" xmlns="http://schemas.openxmlformats.org/spreadsheetml/2006/main" name="QTL budget" sheetId="3" state="hidden" r:id="rId3"/>
    <sheet xmlns:r="http://schemas.openxmlformats.org/officeDocument/2006/relationships" xmlns="http://schemas.openxmlformats.org/spreadsheetml/2006/main" name="Contributions Table" sheetId="7" state="hidden" r:id="rId4"/>
    <sheet xmlns:r="http://schemas.openxmlformats.org/officeDocument/2006/relationships" xmlns="http://schemas.openxmlformats.org/spreadsheetml/2006/main" name="Standard Salary Costs" sheetId="8" state="hidden" r:id="rId5"/>
  </sheets>
  <definedNames xmlns="http://schemas.openxmlformats.org/spreadsheetml/2006/main">
    <definedName xmlns="http://schemas.openxmlformats.org/spreadsheetml/2006/main" name="_xlnm.Print_Area" localSheetId="1">'CTL budget'!$A$1:$L$144</definedName>
    <definedName xmlns="http://schemas.openxmlformats.org/spreadsheetml/2006/main" name="_xlnm.Print_Titles" localSheetId="3">'Contributions Table'!$7:$8</definedName>
    <definedName xmlns="http://schemas.openxmlformats.org/spreadsheetml/2006/main" name="_xlnm.Print_Titles" localSheetId="1">'CTL budget'!$5:$8</definedName>
    <definedName xmlns="http://schemas.openxmlformats.org/spreadsheetml/2006/main" name="_xlnm.Print_Titles" localSheetId="2">'QTL budget'!$5:$6</definedName>
  </definedNames>
  <calcPr xmlns="http://schemas.openxmlformats.org/spreadsheetml/2006/main" calcId="145621"/>
</workbook>
</file>

<file path=xl/calcChain.xml><?xml version="1.0" encoding="utf-8"?>
<calcChain xmlns="http://schemas.openxmlformats.org/spreadsheetml/2006/main">
  <c r="H136" i="2" l="1"/>
  <c r="G157" i="3" l="1"/>
  <c r="H165" i="3"/>
  <c r="H164" i="3"/>
  <c r="H163" i="3"/>
  <c r="H162" i="3"/>
  <c r="G165" i="3"/>
  <c r="G164" i="3"/>
  <c r="G163" i="3"/>
  <c r="G162" i="3"/>
  <c r="H154" i="1"/>
  <c r="E158" i="3"/>
  <c r="E157" i="3"/>
  <c r="H111" i="1" l="1"/>
  <c r="H129" i="1"/>
  <c r="H108" i="1"/>
  <c r="G108" i="1"/>
  <c r="G129" i="1"/>
  <c r="H18" i="1"/>
  <c r="H103" i="1"/>
  <c r="H80" i="1"/>
  <c r="H38" i="1"/>
  <c r="H79" i="1"/>
  <c r="H85" i="1"/>
  <c r="H61" i="1"/>
  <c r="H37" i="1"/>
  <c r="G61" i="1"/>
  <c r="H58" i="1"/>
  <c r="H105" i="1"/>
  <c r="H60" i="1"/>
  <c r="H35" i="1"/>
  <c r="G35" i="1"/>
  <c r="G37" i="1"/>
  <c r="G102" i="1"/>
  <c r="H57" i="1"/>
  <c r="G57" i="1"/>
  <c r="H102" i="1"/>
  <c r="H34" i="1"/>
  <c r="G34" i="1"/>
  <c r="G111" i="1"/>
  <c r="H130" i="1"/>
  <c r="G130" i="1"/>
  <c r="G79" i="1"/>
  <c r="I79" i="1" s="1"/>
  <c r="I129" i="1" l="1"/>
  <c r="I102" i="1"/>
  <c r="I34" i="1"/>
  <c r="I130" i="1"/>
  <c r="I37" i="1"/>
  <c r="I57" i="1"/>
  <c r="I35" i="1"/>
  <c r="I111" i="1"/>
  <c r="H77" i="1"/>
  <c r="G77" i="1"/>
  <c r="G41" i="1"/>
  <c r="G144" i="1"/>
  <c r="G149" i="1" s="1"/>
  <c r="G151" i="1" s="1"/>
  <c r="H144" i="1"/>
  <c r="G132" i="1"/>
  <c r="G134" i="1" s="1"/>
  <c r="G112" i="1"/>
  <c r="H112" i="1"/>
  <c r="G110" i="1"/>
  <c r="H110" i="1"/>
  <c r="G109" i="1"/>
  <c r="H109" i="1"/>
  <c r="G107" i="1"/>
  <c r="H107" i="1"/>
  <c r="G106" i="1"/>
  <c r="H106" i="1"/>
  <c r="G104" i="1"/>
  <c r="H104" i="1"/>
  <c r="G101" i="1"/>
  <c r="H101" i="1"/>
  <c r="G86" i="1"/>
  <c r="H86" i="1"/>
  <c r="G85" i="1"/>
  <c r="G84" i="1"/>
  <c r="H84" i="1"/>
  <c r="G83" i="1"/>
  <c r="G82" i="1"/>
  <c r="H82" i="1"/>
  <c r="G81" i="1"/>
  <c r="H81" i="1"/>
  <c r="G62" i="1"/>
  <c r="J60" i="1"/>
  <c r="G60" i="1"/>
  <c r="I60" i="1" s="1"/>
  <c r="G59" i="1"/>
  <c r="G58" i="1"/>
  <c r="G56" i="1"/>
  <c r="H56" i="1"/>
  <c r="G42" i="1"/>
  <c r="H42" i="1"/>
  <c r="H41" i="1"/>
  <c r="G39" i="1"/>
  <c r="H15" i="1"/>
  <c r="H14" i="1"/>
  <c r="H12" i="1"/>
  <c r="E65" i="3"/>
  <c r="E63" i="3"/>
  <c r="H83" i="1" s="1"/>
  <c r="D63" i="3"/>
  <c r="E60" i="3"/>
  <c r="H59" i="1" s="1"/>
  <c r="D60" i="3"/>
  <c r="E58" i="3"/>
  <c r="H39" i="1" s="1"/>
  <c r="E78" i="3"/>
  <c r="D78" i="3"/>
  <c r="G103" i="3"/>
  <c r="G148" i="3"/>
  <c r="G143" i="3"/>
  <c r="G123" i="3"/>
  <c r="G110" i="3"/>
  <c r="G52" i="3"/>
  <c r="G37" i="3"/>
  <c r="G29" i="3"/>
  <c r="G16" i="3"/>
  <c r="G102" i="3"/>
  <c r="G71" i="3"/>
  <c r="D153" i="3"/>
  <c r="E153" i="3"/>
  <c r="C153" i="3"/>
  <c r="D148" i="3"/>
  <c r="E148" i="3"/>
  <c r="D143" i="3"/>
  <c r="E143" i="3"/>
  <c r="C143" i="3"/>
  <c r="D129" i="3"/>
  <c r="E129" i="3"/>
  <c r="D110" i="3"/>
  <c r="E110" i="3"/>
  <c r="E123" i="3"/>
  <c r="D123" i="3"/>
  <c r="C104" i="3"/>
  <c r="H132" i="1"/>
  <c r="H134" i="1" s="1"/>
  <c r="G12" i="1"/>
  <c r="F12" i="1"/>
  <c r="G15" i="1"/>
  <c r="I15" i="1" s="1"/>
  <c r="G14" i="1"/>
  <c r="G151" i="3"/>
  <c r="I114" i="1" l="1"/>
  <c r="I116" i="1" s="1"/>
  <c r="I132" i="1"/>
  <c r="I134" i="1" s="1"/>
  <c r="I77" i="1"/>
  <c r="I88" i="1" s="1"/>
  <c r="I90" i="1" s="1"/>
  <c r="I14" i="1"/>
  <c r="I21" i="1" s="1"/>
  <c r="I23" i="1" s="1"/>
  <c r="H64" i="1"/>
  <c r="I64" i="1"/>
  <c r="I66" i="1" s="1"/>
  <c r="H21" i="1"/>
  <c r="H114" i="1"/>
  <c r="H116" i="1" s="1"/>
  <c r="I42" i="1"/>
  <c r="H44" i="1"/>
  <c r="H88" i="1"/>
  <c r="H90" i="1" s="1"/>
  <c r="G104" i="3"/>
  <c r="G38" i="1"/>
  <c r="I38" i="1" s="1"/>
  <c r="G153" i="3"/>
  <c r="G114" i="1"/>
  <c r="G116" i="1" s="1"/>
  <c r="G88" i="1"/>
  <c r="G90" i="1" s="1"/>
  <c r="H66" i="1"/>
  <c r="G64" i="1"/>
  <c r="G66" i="1" s="1"/>
  <c r="H23" i="1"/>
  <c r="E104" i="3"/>
  <c r="D104" i="3"/>
  <c r="G54" i="3"/>
  <c r="G154" i="3"/>
  <c r="G124" i="3"/>
  <c r="D154" i="3"/>
  <c r="E154" i="3"/>
  <c r="E124" i="3"/>
  <c r="D124" i="3"/>
  <c r="G21" i="1"/>
  <c r="G23" i="1" s="1"/>
  <c r="I145" i="1"/>
  <c r="I146" i="1"/>
  <c r="I147" i="1"/>
  <c r="I143" i="1"/>
  <c r="C52" i="3"/>
  <c r="D49" i="3"/>
  <c r="D52" i="3" s="1"/>
  <c r="D37" i="3"/>
  <c r="D29" i="3"/>
  <c r="E29" i="3"/>
  <c r="C29" i="3"/>
  <c r="D16" i="3"/>
  <c r="C148" i="3"/>
  <c r="C154" i="3" s="1"/>
  <c r="E52" i="3"/>
  <c r="E37" i="3"/>
  <c r="E16" i="3"/>
  <c r="I44" i="1" l="1"/>
  <c r="I46" i="1" s="1"/>
  <c r="G44" i="1"/>
  <c r="G46" i="1" s="1"/>
  <c r="G153" i="1" s="1"/>
  <c r="G156" i="3"/>
  <c r="G158" i="3" s="1"/>
  <c r="D54" i="3"/>
  <c r="D156" i="3" s="1"/>
  <c r="H46" i="1"/>
  <c r="I144" i="1"/>
  <c r="I149" i="1" s="1"/>
  <c r="I151" i="1" s="1"/>
  <c r="H149" i="1"/>
  <c r="H151" i="1" s="1"/>
  <c r="E54" i="3"/>
  <c r="E22" i="1"/>
  <c r="E65" i="1"/>
  <c r="I31" i="2"/>
  <c r="H31" i="2"/>
  <c r="D105" i="1"/>
  <c r="E105" i="1"/>
  <c r="I112" i="2"/>
  <c r="E133" i="1"/>
  <c r="E115" i="1"/>
  <c r="E89" i="1"/>
  <c r="E45" i="1"/>
  <c r="D133" i="1"/>
  <c r="D115" i="1"/>
  <c r="D89" i="1"/>
  <c r="D65" i="1"/>
  <c r="D45" i="1"/>
  <c r="D22" i="1"/>
  <c r="E147" i="1"/>
  <c r="E146" i="1"/>
  <c r="E145" i="1"/>
  <c r="E144" i="1"/>
  <c r="E143" i="1"/>
  <c r="E129" i="1"/>
  <c r="E132" i="1" s="1"/>
  <c r="E109" i="1"/>
  <c r="E103" i="1"/>
  <c r="E101" i="1"/>
  <c r="E77" i="1"/>
  <c r="E88" i="1" s="1"/>
  <c r="E90" i="1" s="1"/>
  <c r="E56" i="1"/>
  <c r="E64" i="1" s="1"/>
  <c r="E34" i="1"/>
  <c r="E44" i="1" s="1"/>
  <c r="E17" i="1"/>
  <c r="E16" i="1"/>
  <c r="E15" i="1"/>
  <c r="E14" i="1"/>
  <c r="E13" i="1"/>
  <c r="E12" i="1"/>
  <c r="E66" i="1" l="1"/>
  <c r="I153" i="1"/>
  <c r="I154" i="1" s="1"/>
  <c r="H153" i="1"/>
  <c r="H155" i="1" s="1"/>
  <c r="E21" i="1"/>
  <c r="E134" i="1"/>
  <c r="E114" i="1"/>
  <c r="E116" i="1" s="1"/>
  <c r="E149" i="1"/>
  <c r="E151" i="1" s="1"/>
  <c r="G155" i="1"/>
  <c r="D157" i="3"/>
  <c r="D158" i="3" s="1"/>
  <c r="I155" i="1"/>
  <c r="E156" i="3"/>
  <c r="E46" i="1"/>
  <c r="E23" i="1"/>
  <c r="K141" i="2"/>
  <c r="I127" i="2"/>
  <c r="I123" i="2"/>
  <c r="I114" i="2"/>
  <c r="I105" i="2"/>
  <c r="I98" i="2"/>
  <c r="I94" i="2"/>
  <c r="I90" i="2"/>
  <c r="I83" i="2"/>
  <c r="I77" i="2"/>
  <c r="I85" i="2" s="1"/>
  <c r="I72" i="2"/>
  <c r="I61" i="2"/>
  <c r="H57" i="2"/>
  <c r="I52" i="2"/>
  <c r="I57" i="2" s="1"/>
  <c r="I38" i="2"/>
  <c r="I30" i="2"/>
  <c r="E153" i="1" l="1"/>
  <c r="E154" i="1" s="1"/>
  <c r="E155" i="1" s="1"/>
  <c r="I129" i="2"/>
  <c r="I63" i="2"/>
  <c r="I100" i="2"/>
  <c r="M52" i="2"/>
  <c r="M30" i="2"/>
  <c r="M54" i="2" s="1"/>
  <c r="R48" i="2"/>
  <c r="R47" i="2"/>
  <c r="R46" i="2"/>
  <c r="R43" i="2"/>
  <c r="R42" i="2"/>
  <c r="Q48" i="2"/>
  <c r="Q47" i="2"/>
  <c r="Q46" i="2"/>
  <c r="Q43" i="2"/>
  <c r="Q42" i="2"/>
  <c r="P48" i="2"/>
  <c r="P47" i="2"/>
  <c r="P46" i="2"/>
  <c r="P43" i="2"/>
  <c r="P42" i="2"/>
  <c r="R41" i="2"/>
  <c r="Q41" i="2"/>
  <c r="P41" i="2"/>
  <c r="R29" i="2"/>
  <c r="Q29" i="2"/>
  <c r="P29" i="2"/>
  <c r="R27" i="2"/>
  <c r="Q27" i="2"/>
  <c r="P27" i="2"/>
  <c r="R26" i="2"/>
  <c r="Q26" i="2"/>
  <c r="P26" i="2"/>
  <c r="R25" i="2"/>
  <c r="Q25" i="2"/>
  <c r="P25" i="2"/>
  <c r="R22" i="2"/>
  <c r="Q22" i="2"/>
  <c r="P22" i="2"/>
  <c r="R19" i="2"/>
  <c r="Q19" i="2"/>
  <c r="P19" i="2"/>
  <c r="R18" i="2"/>
  <c r="Q18" i="2"/>
  <c r="P18" i="2"/>
  <c r="R17" i="2"/>
  <c r="Q17" i="2"/>
  <c r="P17" i="2"/>
  <c r="R16" i="2"/>
  <c r="Q16" i="2"/>
  <c r="P16" i="2"/>
  <c r="R15" i="2"/>
  <c r="Q15" i="2"/>
  <c r="P15" i="2"/>
  <c r="R14" i="2"/>
  <c r="Q14" i="2"/>
  <c r="P14" i="2"/>
  <c r="R13" i="2"/>
  <c r="Q13" i="2"/>
  <c r="P13" i="2"/>
  <c r="R11" i="2"/>
  <c r="Q11" i="2"/>
  <c r="P11" i="2"/>
  <c r="H11" i="8"/>
  <c r="K12" i="8"/>
  <c r="K13" i="8"/>
  <c r="K14" i="8"/>
  <c r="K15" i="8"/>
  <c r="K16" i="8"/>
  <c r="K18" i="8"/>
  <c r="J12" i="8"/>
  <c r="J13" i="8"/>
  <c r="J14" i="8"/>
  <c r="J15" i="8"/>
  <c r="J16" i="8"/>
  <c r="J18" i="8"/>
  <c r="I12" i="8"/>
  <c r="I13" i="8"/>
  <c r="I14" i="8"/>
  <c r="I15" i="8"/>
  <c r="I16" i="8"/>
  <c r="I18" i="8"/>
  <c r="I11" i="8"/>
  <c r="J11" i="8" s="1"/>
  <c r="K11" i="8" s="1"/>
  <c r="H18" i="8"/>
  <c r="H16" i="8"/>
  <c r="H15" i="8"/>
  <c r="H14" i="8"/>
  <c r="H13" i="8"/>
  <c r="H12" i="8"/>
  <c r="E18" i="8"/>
  <c r="F18" i="8" s="1"/>
  <c r="D18" i="8"/>
  <c r="C18" i="8"/>
  <c r="E16" i="8"/>
  <c r="F16" i="8" s="1"/>
  <c r="D16" i="8"/>
  <c r="C16" i="8"/>
  <c r="E15" i="8"/>
  <c r="F15" i="8" s="1"/>
  <c r="D15" i="8"/>
  <c r="C15" i="8"/>
  <c r="E14" i="8"/>
  <c r="F14" i="8" s="1"/>
  <c r="D14" i="8"/>
  <c r="C14" i="8"/>
  <c r="E13" i="8"/>
  <c r="F13" i="8" s="1"/>
  <c r="D13" i="8"/>
  <c r="C13" i="8"/>
  <c r="E12" i="8"/>
  <c r="F12" i="8" s="1"/>
  <c r="D12" i="8"/>
  <c r="C12" i="8"/>
  <c r="F11" i="8"/>
  <c r="E11" i="8"/>
  <c r="D11" i="8"/>
  <c r="I131" i="2" l="1"/>
  <c r="I132" i="2" s="1"/>
  <c r="I133" i="2" s="1"/>
  <c r="Q52" i="2"/>
  <c r="Q30" i="2"/>
  <c r="R30" i="2"/>
  <c r="R52" i="2"/>
  <c r="P52" i="2"/>
  <c r="S52" i="2" s="1"/>
  <c r="T52" i="2" s="1"/>
  <c r="P30" i="2"/>
  <c r="E185" i="7"/>
  <c r="S30" i="2" l="1"/>
  <c r="T30" i="2" s="1"/>
  <c r="S54" i="2"/>
  <c r="T54" i="2" s="1"/>
  <c r="D188" i="7"/>
  <c r="E97" i="7" s="1"/>
  <c r="E188" i="7" s="1"/>
  <c r="H38" i="2"/>
  <c r="H61" i="2"/>
  <c r="H72" i="2"/>
  <c r="H77" i="2"/>
  <c r="H83" i="2"/>
  <c r="H90" i="2"/>
  <c r="H94" i="2"/>
  <c r="H98" i="2"/>
  <c r="H105" i="2"/>
  <c r="H114" i="2"/>
  <c r="H123" i="2"/>
  <c r="H127" i="2"/>
  <c r="K57" i="2"/>
  <c r="K38" i="2"/>
  <c r="K61" i="2"/>
  <c r="K72" i="2"/>
  <c r="K77" i="2"/>
  <c r="K83" i="2"/>
  <c r="K90" i="2"/>
  <c r="K94" i="2"/>
  <c r="K98" i="2"/>
  <c r="K105" i="2"/>
  <c r="K114" i="2"/>
  <c r="K123" i="2"/>
  <c r="K127" i="2"/>
  <c r="L57" i="2"/>
  <c r="L38" i="2"/>
  <c r="L61" i="2"/>
  <c r="L72" i="2"/>
  <c r="L77" i="2"/>
  <c r="L83" i="2"/>
  <c r="L90" i="2"/>
  <c r="L94" i="2"/>
  <c r="L98" i="2"/>
  <c r="L105" i="2"/>
  <c r="L114" i="2"/>
  <c r="L123" i="2"/>
  <c r="L127" i="2"/>
  <c r="D101" i="1"/>
  <c r="D103" i="1"/>
  <c r="D109" i="1"/>
  <c r="D143" i="1"/>
  <c r="D144" i="1"/>
  <c r="D145" i="1"/>
  <c r="D146" i="1"/>
  <c r="D147" i="1"/>
  <c r="D129" i="1"/>
  <c r="D132" i="1" s="1"/>
  <c r="D134" i="1" s="1"/>
  <c r="D77" i="1"/>
  <c r="D88" i="1" s="1"/>
  <c r="D90" i="1" s="1"/>
  <c r="D56" i="1"/>
  <c r="D64" i="1" s="1"/>
  <c r="D66" i="1" s="1"/>
  <c r="D34" i="1"/>
  <c r="D44" i="1" s="1"/>
  <c r="D46" i="1" s="1"/>
  <c r="D12" i="1"/>
  <c r="D13" i="1"/>
  <c r="D14" i="1"/>
  <c r="D15" i="1"/>
  <c r="D16" i="1"/>
  <c r="D17" i="1"/>
  <c r="E9" i="7"/>
  <c r="E10" i="7"/>
  <c r="E11" i="7"/>
  <c r="E12" i="7"/>
  <c r="E13" i="7"/>
  <c r="E14" i="7"/>
  <c r="E15" i="7"/>
  <c r="E16" i="7"/>
  <c r="E17" i="7"/>
  <c r="E18" i="7"/>
  <c r="E19" i="7"/>
  <c r="E20" i="7"/>
  <c r="E21" i="7"/>
  <c r="E22" i="7"/>
  <c r="E23" i="7"/>
  <c r="E24" i="7"/>
  <c r="E25" i="7"/>
  <c r="E26" i="7"/>
  <c r="E27" i="7"/>
  <c r="E28" i="7"/>
  <c r="E29" i="7"/>
  <c r="E30" i="7"/>
  <c r="E31" i="7"/>
  <c r="E32" i="7"/>
  <c r="E33" i="7"/>
  <c r="E34" i="7"/>
  <c r="E35" i="7"/>
  <c r="E36" i="7"/>
  <c r="E37" i="7"/>
  <c r="E38" i="7"/>
  <c r="E39" i="7"/>
  <c r="E40" i="7"/>
  <c r="E41" i="7"/>
  <c r="E42" i="7"/>
  <c r="E43" i="7"/>
  <c r="E44" i="7"/>
  <c r="E45" i="7"/>
  <c r="E46" i="7"/>
  <c r="E47" i="7"/>
  <c r="E48" i="7"/>
  <c r="E49" i="7"/>
  <c r="E50" i="7"/>
  <c r="E51" i="7"/>
  <c r="E52" i="7"/>
  <c r="E53" i="7"/>
  <c r="E54" i="7"/>
  <c r="E55" i="7"/>
  <c r="E56" i="7"/>
  <c r="E57" i="7"/>
  <c r="E58" i="7"/>
  <c r="E59" i="7"/>
  <c r="E60" i="7"/>
  <c r="E61" i="7"/>
  <c r="E62" i="7"/>
  <c r="E63" i="7"/>
  <c r="E65" i="7"/>
  <c r="E66" i="7"/>
  <c r="E67" i="7"/>
  <c r="E68" i="7"/>
  <c r="E69" i="7"/>
  <c r="E70" i="7"/>
  <c r="E71" i="7"/>
  <c r="E72" i="7"/>
  <c r="E73" i="7"/>
  <c r="E74" i="7"/>
  <c r="E75" i="7"/>
  <c r="E76" i="7"/>
  <c r="E77" i="7"/>
  <c r="E78" i="7"/>
  <c r="E79" i="7"/>
  <c r="E80" i="7"/>
  <c r="E81" i="7"/>
  <c r="E82" i="7"/>
  <c r="E83" i="7"/>
  <c r="E84" i="7"/>
  <c r="E85" i="7"/>
  <c r="E86" i="7"/>
  <c r="E87" i="7"/>
  <c r="E88" i="7"/>
  <c r="E89" i="7"/>
  <c r="E90" i="7"/>
  <c r="E91" i="7"/>
  <c r="E92" i="7"/>
  <c r="E93" i="7"/>
  <c r="E94" i="7"/>
  <c r="E95" i="7"/>
  <c r="E96" i="7"/>
  <c r="E98" i="7"/>
  <c r="E99" i="7"/>
  <c r="E100" i="7"/>
  <c r="E101" i="7"/>
  <c r="E102" i="7"/>
  <c r="E103" i="7"/>
  <c r="E104" i="7"/>
  <c r="E105" i="7"/>
  <c r="E106" i="7"/>
  <c r="E107" i="7"/>
  <c r="E108" i="7"/>
  <c r="E109" i="7"/>
  <c r="E110" i="7"/>
  <c r="E111" i="7"/>
  <c r="E112" i="7"/>
  <c r="E113" i="7"/>
  <c r="E114" i="7"/>
  <c r="E115" i="7"/>
  <c r="E116" i="7"/>
  <c r="E117" i="7"/>
  <c r="E118" i="7"/>
  <c r="E119" i="7"/>
  <c r="E120" i="7"/>
  <c r="E121" i="7"/>
  <c r="E122" i="7"/>
  <c r="E123" i="7"/>
  <c r="E124" i="7"/>
  <c r="E125" i="7"/>
  <c r="E126" i="7"/>
  <c r="E127" i="7"/>
  <c r="E128" i="7"/>
  <c r="E129" i="7"/>
  <c r="E130" i="7"/>
  <c r="E131" i="7"/>
  <c r="E132" i="7"/>
  <c r="E133" i="7"/>
  <c r="E134" i="7"/>
  <c r="E135" i="7"/>
  <c r="E136" i="7"/>
  <c r="E137" i="7"/>
  <c r="E138" i="7"/>
  <c r="E139" i="7"/>
  <c r="E140" i="7"/>
  <c r="E141" i="7"/>
  <c r="E142" i="7"/>
  <c r="E143" i="7"/>
  <c r="E144" i="7"/>
  <c r="E145" i="7"/>
  <c r="E146" i="7"/>
  <c r="E147" i="7"/>
  <c r="E148" i="7"/>
  <c r="E149" i="7"/>
  <c r="E150" i="7"/>
  <c r="E151" i="7"/>
  <c r="E152" i="7"/>
  <c r="E153" i="7"/>
  <c r="E154" i="7"/>
  <c r="E155" i="7"/>
  <c r="E156" i="7"/>
  <c r="E157" i="7"/>
  <c r="E158" i="7"/>
  <c r="E159" i="7"/>
  <c r="E160" i="7"/>
  <c r="E161" i="7"/>
  <c r="E162" i="7"/>
  <c r="E163" i="7"/>
  <c r="E164" i="7"/>
  <c r="E165" i="7"/>
  <c r="E166" i="7"/>
  <c r="E167" i="7"/>
  <c r="E168" i="7"/>
  <c r="E169" i="7"/>
  <c r="E170" i="7"/>
  <c r="E171" i="7"/>
  <c r="E172" i="7"/>
  <c r="E173" i="7"/>
  <c r="E174" i="7"/>
  <c r="E175" i="7"/>
  <c r="E176" i="7"/>
  <c r="E177" i="7"/>
  <c r="E178" i="7"/>
  <c r="E180" i="7"/>
  <c r="E181" i="7"/>
  <c r="E182" i="7"/>
  <c r="E183" i="7"/>
  <c r="E184" i="7"/>
  <c r="E186" i="7"/>
  <c r="E187" i="7"/>
  <c r="H188" i="7"/>
  <c r="F86" i="1"/>
  <c r="F109" i="1"/>
  <c r="F81" i="1"/>
  <c r="F130" i="1"/>
  <c r="F132" i="1" s="1"/>
  <c r="F134" i="1" s="1"/>
  <c r="F104" i="1"/>
  <c r="F42" i="1"/>
  <c r="K104" i="3"/>
  <c r="J104" i="3"/>
  <c r="F41" i="1"/>
  <c r="F35" i="1"/>
  <c r="F37" i="1"/>
  <c r="F38" i="1"/>
  <c r="F39" i="1"/>
  <c r="F101" i="1"/>
  <c r="F102" i="1"/>
  <c r="F106" i="1"/>
  <c r="F107" i="1"/>
  <c r="F108" i="1"/>
  <c r="F110" i="1"/>
  <c r="F111" i="1"/>
  <c r="F112" i="1"/>
  <c r="K110" i="3"/>
  <c r="J110" i="3"/>
  <c r="C110" i="3"/>
  <c r="F61" i="2"/>
  <c r="E61" i="2"/>
  <c r="K123" i="3"/>
  <c r="J123" i="3"/>
  <c r="C123" i="3"/>
  <c r="K52" i="3"/>
  <c r="J52" i="3"/>
  <c r="F57" i="2"/>
  <c r="E57" i="2"/>
  <c r="E38" i="2"/>
  <c r="F38" i="2"/>
  <c r="E105" i="2"/>
  <c r="E114" i="2"/>
  <c r="E123" i="2"/>
  <c r="E77" i="2"/>
  <c r="E83" i="2"/>
  <c r="F90" i="2"/>
  <c r="F94" i="2"/>
  <c r="F98" i="2"/>
  <c r="E90" i="2"/>
  <c r="E94" i="2"/>
  <c r="E72" i="2"/>
  <c r="F72" i="2"/>
  <c r="F77" i="2"/>
  <c r="F83" i="2"/>
  <c r="F105" i="2"/>
  <c r="F114" i="2"/>
  <c r="F123" i="2"/>
  <c r="F127" i="2"/>
  <c r="F84" i="1"/>
  <c r="F82" i="1"/>
  <c r="F58" i="1"/>
  <c r="F62" i="1"/>
  <c r="F57" i="1"/>
  <c r="F56" i="1"/>
  <c r="F85" i="1"/>
  <c r="K29" i="3"/>
  <c r="K16" i="3"/>
  <c r="K37" i="3"/>
  <c r="K129" i="3"/>
  <c r="K143" i="3"/>
  <c r="J29" i="3"/>
  <c r="J16" i="3"/>
  <c r="J37" i="3"/>
  <c r="J129" i="3"/>
  <c r="J143" i="3"/>
  <c r="F77" i="1"/>
  <c r="C16" i="3"/>
  <c r="C37" i="3"/>
  <c r="C129" i="3"/>
  <c r="F79" i="1"/>
  <c r="F83" i="1"/>
  <c r="F144" i="1"/>
  <c r="F59" i="1"/>
  <c r="F60" i="1"/>
  <c r="F61" i="1"/>
  <c r="F21" i="1"/>
  <c r="F23" i="1" s="1"/>
  <c r="C124" i="3" l="1"/>
  <c r="C54" i="3"/>
  <c r="J54" i="3"/>
  <c r="J124" i="3"/>
  <c r="K124" i="3"/>
  <c r="F114" i="1"/>
  <c r="F116" i="1" s="1"/>
  <c r="F88" i="1"/>
  <c r="F85" i="2"/>
  <c r="E100" i="2"/>
  <c r="L63" i="2"/>
  <c r="H85" i="2"/>
  <c r="F129" i="2"/>
  <c r="E129" i="2"/>
  <c r="E63" i="2"/>
  <c r="L100" i="2"/>
  <c r="K100" i="2"/>
  <c r="H100" i="2"/>
  <c r="H63" i="2"/>
  <c r="D149" i="1"/>
  <c r="D151" i="1" s="1"/>
  <c r="D21" i="1"/>
  <c r="D114" i="1"/>
  <c r="D116" i="1" s="1"/>
  <c r="L85" i="2"/>
  <c r="K85" i="2"/>
  <c r="K54" i="3"/>
  <c r="F100" i="2"/>
  <c r="F44" i="1"/>
  <c r="F46" i="1" s="1"/>
  <c r="F64" i="1"/>
  <c r="F66" i="1" s="1"/>
  <c r="L129" i="2"/>
  <c r="E85" i="2"/>
  <c r="F63" i="2"/>
  <c r="K129" i="2"/>
  <c r="K63" i="2"/>
  <c r="H129" i="2"/>
  <c r="F149" i="1"/>
  <c r="C156" i="3" l="1"/>
  <c r="C157" i="3" s="1"/>
  <c r="C158" i="3" s="1"/>
  <c r="J156" i="3"/>
  <c r="J157" i="3" s="1"/>
  <c r="J158" i="3" s="1"/>
  <c r="K156" i="3"/>
  <c r="K157" i="3" s="1"/>
  <c r="K158" i="3" s="1"/>
  <c r="F90" i="1"/>
  <c r="E131" i="2"/>
  <c r="E132" i="2" s="1"/>
  <c r="E133" i="2" s="1"/>
  <c r="E135" i="2" s="1"/>
  <c r="H131" i="2"/>
  <c r="H132" i="2" s="1"/>
  <c r="H133" i="2" s="1"/>
  <c r="I136" i="2" s="1"/>
  <c r="K131" i="2"/>
  <c r="K132" i="2" s="1"/>
  <c r="K133" i="2" s="1"/>
  <c r="F131" i="2"/>
  <c r="F132" i="2" s="1"/>
  <c r="F133" i="2" s="1"/>
  <c r="L131" i="2"/>
  <c r="L132" i="2" s="1"/>
  <c r="L133" i="2" s="1"/>
  <c r="D194" i="7" s="1"/>
  <c r="D23" i="1"/>
  <c r="F151" i="1"/>
  <c r="D192" i="7"/>
  <c r="F153" i="1" l="1"/>
  <c r="F154" i="1" s="1"/>
  <c r="F155" i="1" s="1"/>
  <c r="F134" i="2"/>
  <c r="F135" i="2" s="1"/>
  <c r="D153" i="1"/>
  <c r="D154" i="1" s="1"/>
  <c r="D155" i="1" s="1"/>
  <c r="D193" i="7"/>
  <c r="L134" i="2"/>
  <c r="D195" i="7" l="1"/>
  <c r="F11" i="7" s="1"/>
  <c r="G11" i="7" s="1"/>
  <c r="I11" i="7" s="1"/>
  <c r="F193" i="7"/>
  <c r="G193" i="7" s="1"/>
  <c r="M64" i="7"/>
  <c r="L135" i="2"/>
  <c r="K142" i="2"/>
  <c r="K143" i="2" s="1"/>
  <c r="K144" i="2" s="1"/>
  <c r="F164" i="7" l="1"/>
  <c r="G164" i="7" s="1"/>
  <c r="I164" i="7" s="1"/>
  <c r="F162" i="7"/>
  <c r="G162" i="7" s="1"/>
  <c r="I162" i="7" s="1"/>
  <c r="F30" i="7"/>
  <c r="G30" i="7" s="1"/>
  <c r="I30" i="7" s="1"/>
  <c r="F110" i="7"/>
  <c r="G110" i="7" s="1"/>
  <c r="I110" i="7" s="1"/>
  <c r="F17" i="7"/>
  <c r="G17" i="7" s="1"/>
  <c r="I17" i="7" s="1"/>
  <c r="F151" i="7"/>
  <c r="G151" i="7" s="1"/>
  <c r="I151" i="7" s="1"/>
  <c r="F81" i="7"/>
  <c r="G81" i="7" s="1"/>
  <c r="I81" i="7" s="1"/>
  <c r="F154" i="7"/>
  <c r="G154" i="7" s="1"/>
  <c r="I154" i="7" s="1"/>
  <c r="F185" i="7"/>
  <c r="G185" i="7" s="1"/>
  <c r="I185" i="7" s="1"/>
  <c r="F74" i="7"/>
  <c r="G74" i="7" s="1"/>
  <c r="I74" i="7" s="1"/>
  <c r="F20" i="7"/>
  <c r="G20" i="7" s="1"/>
  <c r="I20" i="7" s="1"/>
  <c r="F104" i="7"/>
  <c r="G104" i="7" s="1"/>
  <c r="I104" i="7" s="1"/>
  <c r="F86" i="7"/>
  <c r="G86" i="7" s="1"/>
  <c r="I86" i="7" s="1"/>
  <c r="F50" i="7"/>
  <c r="G50" i="7" s="1"/>
  <c r="I50" i="7" s="1"/>
  <c r="F183" i="7"/>
  <c r="G183" i="7" s="1"/>
  <c r="I183" i="7" s="1"/>
  <c r="F92" i="7"/>
  <c r="G92" i="7" s="1"/>
  <c r="I92" i="7" s="1"/>
  <c r="F27" i="7"/>
  <c r="G27" i="7" s="1"/>
  <c r="I27" i="7" s="1"/>
  <c r="F78" i="7"/>
  <c r="G78" i="7" s="1"/>
  <c r="I78" i="7" s="1"/>
  <c r="F144" i="7"/>
  <c r="G144" i="7" s="1"/>
  <c r="I144" i="7" s="1"/>
  <c r="F124" i="7"/>
  <c r="G124" i="7" s="1"/>
  <c r="I124" i="7" s="1"/>
  <c r="F169" i="7"/>
  <c r="G169" i="7" s="1"/>
  <c r="I169" i="7" s="1"/>
  <c r="F76" i="7"/>
  <c r="G76" i="7" s="1"/>
  <c r="I76" i="7" s="1"/>
  <c r="F126" i="7"/>
  <c r="G126" i="7" s="1"/>
  <c r="I126" i="7" s="1"/>
  <c r="F167" i="7"/>
  <c r="G167" i="7" s="1"/>
  <c r="I167" i="7" s="1"/>
  <c r="F107" i="7"/>
  <c r="G107" i="7" s="1"/>
  <c r="I107" i="7" s="1"/>
  <c r="F21" i="7"/>
  <c r="G21" i="7" s="1"/>
  <c r="I21" i="7" s="1"/>
  <c r="F127" i="7"/>
  <c r="G127" i="7" s="1"/>
  <c r="I127" i="7" s="1"/>
  <c r="F42" i="7"/>
  <c r="G42" i="7" s="1"/>
  <c r="I42" i="7" s="1"/>
  <c r="F165" i="7"/>
  <c r="G165" i="7" s="1"/>
  <c r="I165" i="7" s="1"/>
  <c r="F181" i="7"/>
  <c r="G181" i="7" s="1"/>
  <c r="I181" i="7" s="1"/>
  <c r="F130" i="7"/>
  <c r="G130" i="7" s="1"/>
  <c r="I130" i="7" s="1"/>
  <c r="F72" i="7"/>
  <c r="G72" i="7" s="1"/>
  <c r="I72" i="7" s="1"/>
  <c r="F134" i="7"/>
  <c r="G134" i="7" s="1"/>
  <c r="I134" i="7" s="1"/>
  <c r="F177" i="7"/>
  <c r="G177" i="7" s="1"/>
  <c r="I177" i="7" s="1"/>
  <c r="F35" i="7"/>
  <c r="G35" i="7" s="1"/>
  <c r="I35" i="7" s="1"/>
  <c r="F58" i="7"/>
  <c r="G58" i="7" s="1"/>
  <c r="I58" i="7" s="1"/>
  <c r="F166" i="7"/>
  <c r="G166" i="7" s="1"/>
  <c r="I166" i="7" s="1"/>
  <c r="F150" i="7"/>
  <c r="G150" i="7" s="1"/>
  <c r="I150" i="7" s="1"/>
  <c r="F66" i="7"/>
  <c r="G66" i="7" s="1"/>
  <c r="I66" i="7" s="1"/>
  <c r="F38" i="7"/>
  <c r="G38" i="7" s="1"/>
  <c r="I38" i="7" s="1"/>
  <c r="F149" i="7"/>
  <c r="G149" i="7" s="1"/>
  <c r="I149" i="7" s="1"/>
  <c r="F61" i="7"/>
  <c r="G61" i="7" s="1"/>
  <c r="I61" i="7" s="1"/>
  <c r="F122" i="7"/>
  <c r="G122" i="7" s="1"/>
  <c r="I122" i="7" s="1"/>
  <c r="F39" i="7"/>
  <c r="G39" i="7" s="1"/>
  <c r="I39" i="7" s="1"/>
  <c r="F146" i="7"/>
  <c r="G146" i="7" s="1"/>
  <c r="I146" i="7" s="1"/>
  <c r="F161" i="7"/>
  <c r="G161" i="7" s="1"/>
  <c r="I161" i="7" s="1"/>
  <c r="F64" i="7"/>
  <c r="G64" i="7" s="1"/>
  <c r="F36" i="7"/>
  <c r="G36" i="7" s="1"/>
  <c r="I36" i="7" s="1"/>
  <c r="F102" i="7"/>
  <c r="G102" i="7" s="1"/>
  <c r="I102" i="7" s="1"/>
  <c r="F16" i="7"/>
  <c r="G16" i="7" s="1"/>
  <c r="I16" i="7" s="1"/>
  <c r="F89" i="7"/>
  <c r="G89" i="7" s="1"/>
  <c r="I89" i="7" s="1"/>
  <c r="F51" i="7"/>
  <c r="G51" i="7" s="1"/>
  <c r="I51" i="7" s="1"/>
  <c r="F129" i="7"/>
  <c r="G129" i="7" s="1"/>
  <c r="I129" i="7" s="1"/>
  <c r="F15" i="7"/>
  <c r="G15" i="7" s="1"/>
  <c r="I15" i="7" s="1"/>
  <c r="F170" i="7"/>
  <c r="G170" i="7" s="1"/>
  <c r="I170" i="7" s="1"/>
  <c r="F115" i="7"/>
  <c r="G115" i="7" s="1"/>
  <c r="I115" i="7" s="1"/>
  <c r="F108" i="7"/>
  <c r="G108" i="7" s="1"/>
  <c r="F40" i="7"/>
  <c r="G40" i="7" s="1"/>
  <c r="I40" i="7" s="1"/>
  <c r="F114" i="7"/>
  <c r="G114" i="7" s="1"/>
  <c r="I114" i="7" s="1"/>
  <c r="F109" i="7"/>
  <c r="G109" i="7" s="1"/>
  <c r="I109" i="7" s="1"/>
  <c r="F173" i="7"/>
  <c r="G173" i="7" s="1"/>
  <c r="I173" i="7" s="1"/>
  <c r="F116" i="7"/>
  <c r="G116" i="7" s="1"/>
  <c r="I116" i="7" s="1"/>
  <c r="F29" i="7"/>
  <c r="G29" i="7" s="1"/>
  <c r="I29" i="7" s="1"/>
  <c r="F33" i="7"/>
  <c r="G33" i="7" s="1"/>
  <c r="I33" i="7" s="1"/>
  <c r="F65" i="7"/>
  <c r="G65" i="7" s="1"/>
  <c r="I65" i="7" s="1"/>
  <c r="F68" i="7"/>
  <c r="G68" i="7" s="1"/>
  <c r="I68" i="7" s="1"/>
  <c r="F137" i="7"/>
  <c r="G137" i="7" s="1"/>
  <c r="I137" i="7" s="1"/>
  <c r="F31" i="7"/>
  <c r="G31" i="7" s="1"/>
  <c r="I31" i="7" s="1"/>
  <c r="F175" i="7"/>
  <c r="G175" i="7" s="1"/>
  <c r="I175" i="7" s="1"/>
  <c r="F22" i="7"/>
  <c r="G22" i="7" s="1"/>
  <c r="I22" i="7" s="1"/>
  <c r="F44" i="7"/>
  <c r="G44" i="7" s="1"/>
  <c r="I44" i="7" s="1"/>
  <c r="F19" i="7"/>
  <c r="G19" i="7" s="1"/>
  <c r="F117" i="7"/>
  <c r="G117" i="7" s="1"/>
  <c r="I117" i="7" s="1"/>
  <c r="F179" i="7"/>
  <c r="G179" i="7" s="1"/>
  <c r="I179" i="7" s="1"/>
  <c r="F160" i="7"/>
  <c r="G160" i="7" s="1"/>
  <c r="I160" i="7" s="1"/>
  <c r="F182" i="7"/>
  <c r="G182" i="7" s="1"/>
  <c r="I182" i="7" s="1"/>
  <c r="F13" i="7"/>
  <c r="G13" i="7" s="1"/>
  <c r="I13" i="7" s="1"/>
  <c r="F158" i="7"/>
  <c r="G158" i="7" s="1"/>
  <c r="I158" i="7" s="1"/>
  <c r="F99" i="7"/>
  <c r="G99" i="7" s="1"/>
  <c r="I99" i="7" s="1"/>
  <c r="F103" i="7"/>
  <c r="G103" i="7" s="1"/>
  <c r="I103" i="7" s="1"/>
  <c r="F71" i="7"/>
  <c r="G71" i="7" s="1"/>
  <c r="I71" i="7" s="1"/>
  <c r="F14" i="7"/>
  <c r="G14" i="7" s="1"/>
  <c r="I14" i="7" s="1"/>
  <c r="F37" i="7"/>
  <c r="G37" i="7" s="1"/>
  <c r="I37" i="7" s="1"/>
  <c r="F120" i="7"/>
  <c r="G120" i="7" s="1"/>
  <c r="I120" i="7" s="1"/>
  <c r="F155" i="7"/>
  <c r="G155" i="7" s="1"/>
  <c r="I155" i="7" s="1"/>
  <c r="F143" i="7"/>
  <c r="G143" i="7" s="1"/>
  <c r="I143" i="7" s="1"/>
  <c r="F132" i="7"/>
  <c r="G132" i="7" s="1"/>
  <c r="I132" i="7" s="1"/>
  <c r="F82" i="7"/>
  <c r="G82" i="7" s="1"/>
  <c r="I82" i="7" s="1"/>
  <c r="F171" i="7"/>
  <c r="G171" i="7" s="1"/>
  <c r="I171" i="7" s="1"/>
  <c r="F159" i="7"/>
  <c r="G159" i="7" s="1"/>
  <c r="I159" i="7" s="1"/>
  <c r="F54" i="7"/>
  <c r="G54" i="7" s="1"/>
  <c r="I54" i="7" s="1"/>
  <c r="F62" i="7"/>
  <c r="G62" i="7" s="1"/>
  <c r="I62" i="7" s="1"/>
  <c r="F52" i="7"/>
  <c r="G52" i="7" s="1"/>
  <c r="I52" i="7" s="1"/>
  <c r="F118" i="7"/>
  <c r="G118" i="7" s="1"/>
  <c r="I118" i="7" s="1"/>
  <c r="F24" i="7"/>
  <c r="G24" i="7" s="1"/>
  <c r="I24" i="7" s="1"/>
  <c r="F98" i="7"/>
  <c r="G98" i="7" s="1"/>
  <c r="I98" i="7" s="1"/>
  <c r="F80" i="7"/>
  <c r="G80" i="7" s="1"/>
  <c r="I80" i="7" s="1"/>
  <c r="F145" i="7"/>
  <c r="G145" i="7" s="1"/>
  <c r="I145" i="7" s="1"/>
  <c r="F47" i="7"/>
  <c r="G47" i="7" s="1"/>
  <c r="I47" i="7" s="1"/>
  <c r="F156" i="7"/>
  <c r="G156" i="7" s="1"/>
  <c r="I156" i="7" s="1"/>
  <c r="F176" i="7"/>
  <c r="G176" i="7" s="1"/>
  <c r="I176" i="7" s="1"/>
  <c r="F87" i="7"/>
  <c r="G87" i="7" s="1"/>
  <c r="I87" i="7" s="1"/>
  <c r="F48" i="7"/>
  <c r="G48" i="7" s="1"/>
  <c r="I48" i="7" s="1"/>
  <c r="F43" i="7"/>
  <c r="G43" i="7" s="1"/>
  <c r="I43" i="7" s="1"/>
  <c r="F125" i="7"/>
  <c r="G125" i="7" s="1"/>
  <c r="I125" i="7" s="1"/>
  <c r="F187" i="7"/>
  <c r="G187" i="7" s="1"/>
  <c r="I187" i="7" s="1"/>
  <c r="F95" i="7"/>
  <c r="G95" i="7" s="1"/>
  <c r="I95" i="7" s="1"/>
  <c r="F147" i="7"/>
  <c r="G147" i="7" s="1"/>
  <c r="I147" i="7" s="1"/>
  <c r="F140" i="7"/>
  <c r="G140" i="7" s="1"/>
  <c r="I140" i="7" s="1"/>
  <c r="F93" i="7"/>
  <c r="G93" i="7" s="1"/>
  <c r="I93" i="7" s="1"/>
  <c r="F88" i="7"/>
  <c r="G88" i="7" s="1"/>
  <c r="I88" i="7" s="1"/>
  <c r="F153" i="7"/>
  <c r="G153" i="7" s="1"/>
  <c r="I153" i="7" s="1"/>
  <c r="F63" i="7"/>
  <c r="G63" i="7" s="1"/>
  <c r="I63" i="7" s="1"/>
  <c r="F91" i="7"/>
  <c r="G91" i="7" s="1"/>
  <c r="I91" i="7" s="1"/>
  <c r="F83" i="7"/>
  <c r="G83" i="7" s="1"/>
  <c r="I83" i="7" s="1"/>
  <c r="F73" i="7"/>
  <c r="G73" i="7" s="1"/>
  <c r="I73" i="7" s="1"/>
  <c r="F59" i="7"/>
  <c r="G59" i="7" s="1"/>
  <c r="I59" i="7" s="1"/>
  <c r="F133" i="7"/>
  <c r="G133" i="7" s="1"/>
  <c r="I133" i="7" s="1"/>
  <c r="F23" i="7"/>
  <c r="G23" i="7" s="1"/>
  <c r="I23" i="7" s="1"/>
  <c r="F10" i="7"/>
  <c r="G10" i="7" s="1"/>
  <c r="I10" i="7" s="1"/>
  <c r="F152" i="7"/>
  <c r="G152" i="7" s="1"/>
  <c r="I152" i="7" s="1"/>
  <c r="F123" i="7"/>
  <c r="G123" i="7" s="1"/>
  <c r="I123" i="7" s="1"/>
  <c r="F111" i="7"/>
  <c r="G111" i="7" s="1"/>
  <c r="I111" i="7" s="1"/>
  <c r="F112" i="7"/>
  <c r="G112" i="7" s="1"/>
  <c r="I112" i="7" s="1"/>
  <c r="F142" i="7"/>
  <c r="G142" i="7" s="1"/>
  <c r="I142" i="7" s="1"/>
  <c r="F75" i="7"/>
  <c r="G75" i="7" s="1"/>
  <c r="I75" i="7" s="1"/>
  <c r="F174" i="7"/>
  <c r="G174" i="7" s="1"/>
  <c r="I174" i="7" s="1"/>
  <c r="F119" i="7"/>
  <c r="G119" i="7" s="1"/>
  <c r="I119" i="7" s="1"/>
  <c r="F34" i="7"/>
  <c r="G34" i="7" s="1"/>
  <c r="I34" i="7" s="1"/>
  <c r="F90" i="7"/>
  <c r="G90" i="7" s="1"/>
  <c r="I90" i="7" s="1"/>
  <c r="F46" i="7"/>
  <c r="G46" i="7" s="1"/>
  <c r="I46" i="7" s="1"/>
  <c r="F70" i="7"/>
  <c r="G70" i="7" s="1"/>
  <c r="I70" i="7" s="1"/>
  <c r="F9" i="7"/>
  <c r="G9" i="7" s="1"/>
  <c r="F53" i="7"/>
  <c r="G53" i="7" s="1"/>
  <c r="I53" i="7" s="1"/>
  <c r="F25" i="7"/>
  <c r="G25" i="7" s="1"/>
  <c r="I25" i="7" s="1"/>
  <c r="F163" i="7"/>
  <c r="G163" i="7" s="1"/>
  <c r="I163" i="7" s="1"/>
  <c r="F49" i="7"/>
  <c r="G49" i="7" s="1"/>
  <c r="I49" i="7" s="1"/>
  <c r="F100" i="7"/>
  <c r="G100" i="7" s="1"/>
  <c r="I100" i="7" s="1"/>
  <c r="F139" i="7"/>
  <c r="G139" i="7" s="1"/>
  <c r="I139" i="7" s="1"/>
  <c r="F138" i="7"/>
  <c r="G138" i="7" s="1"/>
  <c r="I138" i="7" s="1"/>
  <c r="F97" i="7"/>
  <c r="G97" i="7" s="1"/>
  <c r="F184" i="7"/>
  <c r="G184" i="7" s="1"/>
  <c r="I184" i="7" s="1"/>
  <c r="F101" i="7"/>
  <c r="G101" i="7" s="1"/>
  <c r="I101" i="7" s="1"/>
  <c r="F12" i="7"/>
  <c r="G12" i="7" s="1"/>
  <c r="I12" i="7" s="1"/>
  <c r="F128" i="7"/>
  <c r="G128" i="7" s="1"/>
  <c r="I128" i="7" s="1"/>
  <c r="F121" i="7"/>
  <c r="G121" i="7" s="1"/>
  <c r="I121" i="7" s="1"/>
  <c r="F56" i="7"/>
  <c r="G56" i="7" s="1"/>
  <c r="I56" i="7" s="1"/>
  <c r="F168" i="7"/>
  <c r="G168" i="7" s="1"/>
  <c r="I168" i="7" s="1"/>
  <c r="F157" i="7"/>
  <c r="G157" i="7" s="1"/>
  <c r="I157" i="7" s="1"/>
  <c r="F106" i="7"/>
  <c r="G106" i="7" s="1"/>
  <c r="I106" i="7" s="1"/>
  <c r="F135" i="7"/>
  <c r="G135" i="7" s="1"/>
  <c r="I135" i="7" s="1"/>
  <c r="F79" i="7"/>
  <c r="G79" i="7" s="1"/>
  <c r="I79" i="7" s="1"/>
  <c r="F113" i="7"/>
  <c r="G113" i="7" s="1"/>
  <c r="I113" i="7" s="1"/>
  <c r="F60" i="7"/>
  <c r="G60" i="7" s="1"/>
  <c r="I60" i="7" s="1"/>
  <c r="F85" i="7"/>
  <c r="G85" i="7" s="1"/>
  <c r="I85" i="7" s="1"/>
  <c r="F18" i="7"/>
  <c r="G18" i="7" s="1"/>
  <c r="I18" i="7" s="1"/>
  <c r="F41" i="7"/>
  <c r="G41" i="7" s="1"/>
  <c r="I41" i="7" s="1"/>
  <c r="F172" i="7"/>
  <c r="G172" i="7" s="1"/>
  <c r="I172" i="7" s="1"/>
  <c r="F57" i="7"/>
  <c r="G57" i="7" s="1"/>
  <c r="I57" i="7" s="1"/>
  <c r="F45" i="7"/>
  <c r="G45" i="7" s="1"/>
  <c r="I45" i="7" s="1"/>
  <c r="F131" i="7"/>
  <c r="G131" i="7" s="1"/>
  <c r="I131" i="7" s="1"/>
  <c r="F186" i="7"/>
  <c r="G186" i="7" s="1"/>
  <c r="I186" i="7" s="1"/>
  <c r="F136" i="7"/>
  <c r="G136" i="7" s="1"/>
  <c r="I136" i="7" s="1"/>
  <c r="F67" i="7"/>
  <c r="G67" i="7" s="1"/>
  <c r="I67" i="7" s="1"/>
  <c r="F55" i="7"/>
  <c r="G55" i="7" s="1"/>
  <c r="I55" i="7" s="1"/>
  <c r="F84" i="7"/>
  <c r="G84" i="7" s="1"/>
  <c r="I84" i="7" s="1"/>
  <c r="F26" i="7"/>
  <c r="G26" i="7" s="1"/>
  <c r="I26" i="7" s="1"/>
  <c r="F148" i="7"/>
  <c r="G148" i="7" s="1"/>
  <c r="I148" i="7" s="1"/>
  <c r="F105" i="7"/>
  <c r="G105" i="7" s="1"/>
  <c r="I105" i="7" s="1"/>
  <c r="F28" i="7"/>
  <c r="G28" i="7" s="1"/>
  <c r="I28" i="7" s="1"/>
  <c r="F94" i="7"/>
  <c r="G94" i="7" s="1"/>
  <c r="I94" i="7" s="1"/>
  <c r="F141" i="7"/>
  <c r="G141" i="7" s="1"/>
  <c r="I141" i="7" s="1"/>
  <c r="F77" i="7"/>
  <c r="G77" i="7" s="1"/>
  <c r="I77" i="7" s="1"/>
  <c r="F178" i="7"/>
  <c r="G178" i="7" s="1"/>
  <c r="I178" i="7" s="1"/>
  <c r="F180" i="7"/>
  <c r="G180" i="7" s="1"/>
  <c r="I180" i="7" s="1"/>
  <c r="F96" i="7"/>
  <c r="G96" i="7" s="1"/>
  <c r="I96" i="7" s="1"/>
  <c r="F32" i="7"/>
  <c r="G32" i="7" s="1"/>
  <c r="I32" i="7" s="1"/>
  <c r="F69" i="7"/>
  <c r="G69" i="7" s="1"/>
  <c r="I69" i="7" s="1"/>
  <c r="F188" i="7" l="1"/>
  <c r="I9" i="7"/>
  <c r="G188" i="7"/>
  <c r="I188" i="7" s="1"/>
</calcChain>
</file>

<file path=xl/comments1.xml><?xml version="1.0" encoding="utf-8"?>
<comments xmlns="http://schemas.openxmlformats.org/spreadsheetml/2006/main">
  <authors>
    <author>Madlen Tschopp</author>
  </authors>
  <commentList>
    <comment ref="A9" authorId="0">
      <text>
        <r>
          <rPr>
            <b/>
            <sz val="8"/>
            <color indexed="81"/>
            <rFont val="Tahoma"/>
            <family val="2"/>
          </rPr>
          <t>Madlen Tschopp:</t>
        </r>
        <r>
          <rPr>
            <sz val="8"/>
            <color indexed="81"/>
            <rFont val="Tahoma"/>
            <family val="2"/>
          </rPr>
          <t xml:space="preserve">
</t>
        </r>
      </text>
    </comment>
  </commentList>
</comments>
</file>

<file path=xl/sharedStrings.xml><?xml version="1.0" encoding="utf-8"?>
<sst xmlns="http://schemas.openxmlformats.org/spreadsheetml/2006/main" count="1379" uniqueCount="1379">
  <si>
    <t>SC66 Doc. 10.1 Annexe 1</t>
  </si>
  <si>
    <t>Programme de travail chiffré du Secrétariat CITES pour 2014, au 31 decembre 2014</t>
  </si>
  <si>
    <t>A. Organes directeurs et personnel de conférence</t>
  </si>
  <si>
    <t>Activité No</t>
  </si>
  <si>
    <t>Activités</t>
  </si>
  <si>
    <t>Rang de priorité</t>
  </si>
  <si>
    <t xml:space="preserve">Fonds d'affectation spéciale </t>
  </si>
  <si>
    <t>Fonds externes</t>
  </si>
  <si>
    <t>Budget</t>
  </si>
  <si>
    <t>Dépense</t>
  </si>
  <si>
    <t>Budget indicatif</t>
  </si>
  <si>
    <t>Contribution reçue</t>
  </si>
  <si>
    <t>Dépense</t>
  </si>
  <si xmlns="http://schemas.openxmlformats.org/spreadsheetml/2006/main">
    <t xmlns="http://schemas.openxmlformats.org/spreadsheetml/2006/main">Balance remaining</t>
  </si>
  <si>
    <t>Donateur</t>
  </si>
  <si>
    <t>CTL*</t>
  </si>
  <si>
    <t>CTL*</t>
  </si>
  <si>
    <t>QTL**</t>
  </si>
  <si>
    <t>QTL**</t>
  </si>
  <si>
    <t>QTL**</t>
  </si>
  <si xmlns="http://schemas.openxmlformats.org/spreadsheetml/2006/main">
    <t xmlns="http://schemas.openxmlformats.org/spreadsheetml/2006/main">QTL**</t>
  </si>
  <si>
    <t>QTL**</t>
  </si>
  <si>
    <t>Organiser et appuyer la 17e session de la Conférence de la Parties</t>
  </si>
  <si>
    <t>Essentiel</t>
  </si>
  <si>
    <t>Banque asiatique de développement (BAD) pour la CoP16 en 2013</t>
  </si>
  <si>
    <t xml:space="preserve">Organiser et appuyer les 65e, 66e, 67e et 68e sessions du Comité permanent </t>
  </si>
  <si>
    <t>Essentiel</t>
  </si>
  <si>
    <t>N/A</t>
  </si>
  <si>
    <t>Organiser et appuyer les 27e et 28e sessions du Comité pour les animaux</t>
  </si>
  <si>
    <t>Essentiel</t>
  </si>
  <si>
    <t>Mexique pour les séances conjointes AC/PC</t>
  </si>
  <si>
    <t>Organiser et appuyer les 21e et 22e sessions du Comité pour les plantes</t>
  </si>
  <si>
    <t>Essentiel</t>
  </si>
  <si>
    <t>Mexique pour les séances conjointes AC/PC</t>
  </si>
  <si>
    <t xml:space="preserve">Tenir, mettre à jour et publier les documents de référence officiels CITES </t>
  </si>
  <si>
    <t>Essentiel</t>
  </si>
  <si>
    <t>N/A</t>
  </si>
  <si>
    <t>Assurer la traduction des documents</t>
  </si>
  <si>
    <t>Essentiel</t>
  </si>
  <si>
    <t>N/A</t>
  </si>
  <si>
    <t>Organiser d'autres ateliers et réunions CITES</t>
  </si>
  <si>
    <t>Élevé</t>
  </si>
  <si>
    <t>Droits d’inscription</t>
  </si>
  <si>
    <t>Contribuer aux tâches liées au courrier, photocopies, télécopies et autre matériel de communication</t>
  </si>
  <si>
    <t>Élevé</t>
  </si>
  <si>
    <t>N/A</t>
  </si>
  <si>
    <t xml:space="preserve">Total </t>
  </si>
  <si>
    <t>Coûts en personnel: D2 (1/10), P5 (1), P3 (1) &amp; GS (3)</t>
  </si>
  <si>
    <t>Total général</t>
  </si>
  <si>
    <t>B. Services scientifiques</t>
  </si>
  <si>
    <t>Activité No</t>
  </si>
  <si>
    <t>Activités</t>
  </si>
  <si>
    <t>Rang de priorité</t>
  </si>
  <si>
    <t xml:space="preserve">Fonds d'affectation spéciale </t>
  </si>
  <si>
    <t>Fonds externes</t>
  </si>
  <si>
    <t>Budget</t>
  </si>
  <si>
    <t>Dépense</t>
  </si>
  <si>
    <t>Budget indicatif</t>
  </si>
  <si>
    <t>Contribution reçue</t>
  </si>
  <si>
    <t>Dépense</t>
  </si>
  <si xmlns="http://schemas.openxmlformats.org/spreadsheetml/2006/main">
    <t xmlns="http://schemas.openxmlformats.org/spreadsheetml/2006/main">Balance remaining</t>
  </si>
  <si>
    <t>Donateur</t>
  </si>
  <si>
    <t>CTL*</t>
  </si>
  <si>
    <t>CTL*</t>
  </si>
  <si>
    <t>QTL**</t>
  </si>
  <si>
    <t>QTL**</t>
  </si>
  <si>
    <t>QTL**</t>
  </si>
  <si xmlns="http://schemas.openxmlformats.org/spreadsheetml/2006/main">
    <t xmlns="http://schemas.openxmlformats.org/spreadsheetml/2006/main">QTL**</t>
  </si>
  <si>
    <t>QTL**</t>
  </si>
  <si>
    <t>Faciliter et gérer l'étude du commerce important</t>
  </si>
  <si>
    <t>Essentiel</t>
  </si>
  <si>
    <t>Etats-Unis d'Amérique</t>
  </si>
  <si>
    <t>Fournir des conseils pour l'examen périodique des annexes</t>
  </si>
  <si>
    <t>Moyen</t>
  </si>
  <si>
    <t>Etats-Unis d'Amérique</t>
  </si>
  <si>
    <t>Fournir des avis aux Parties sur les propositions d’amendements aux annexes</t>
  </si>
  <si>
    <t>Essentiel</t>
  </si>
  <si>
    <t>N/A</t>
  </si>
  <si>
    <t>Coopérer avec d'autres organismes au niveau scientifique, y  compris l'OIBT, la CMS et l'IPBES</t>
  </si>
  <si>
    <t>Moyen</t>
  </si>
  <si>
    <t>Organisation internationale des bois tropicaus (OIB), Etats-Unis d'Amérique</t>
  </si>
  <si>
    <t>Appuyer les Parties en matière de renforcement des capacités scientifiques, concernant en particulier les avis de commerce non préjudiciable</t>
  </si>
  <si>
    <t>Élevé</t>
  </si>
  <si>
    <t>Suisse, Royaume-Unit, Etats-Unis d'Amérique</t>
  </si>
  <si>
    <t>Décisions et résolutions de la CoP16 liées aux questions scientifiques</t>
  </si>
  <si>
    <t>Élevé</t>
  </si>
  <si>
    <t>Participation au partenariat des indicateurs de la biodiversité et au GSET de la CDB sur les indicateurs</t>
  </si>
  <si>
    <t>Basse</t>
  </si>
  <si>
    <t>Mise en œuvre de la Phase III de MIKE</t>
  </si>
  <si>
    <t>Élevé</t>
  </si>
  <si>
    <t>Fonds international pour la conservation de l’éléphant , Etats-Unis de Amérique</t>
  </si>
  <si>
    <t>Mise en œuvre du programme de Suivi à long terme de l'abattage illicite des espèces menacées (MIKES) en Afrique</t>
  </si>
  <si>
    <t>Élevé</t>
  </si>
  <si>
    <t xml:space="preserve">Commission européenne </t>
  </si>
  <si>
    <t xml:space="preserve">Total </t>
  </si>
  <si>
    <t>Coûts en personnel: D2 (1/10), P5 (1), P4 (2) &amp; GS (1)</t>
  </si>
  <si>
    <t>Total général</t>
  </si>
  <si>
    <t>C. Services de l'appui à la lutte contre la fraude</t>
  </si>
  <si>
    <t>Activité No</t>
  </si>
  <si>
    <t>Activités</t>
  </si>
  <si>
    <t>Rang de priorité</t>
  </si>
  <si>
    <t xml:space="preserve">Fonds d'affectation spéciale </t>
  </si>
  <si>
    <t>Fonds externes</t>
  </si>
  <si>
    <t>Budget</t>
  </si>
  <si>
    <t>Dépense</t>
  </si>
  <si>
    <t>Budget indicatif</t>
  </si>
  <si>
    <t>Contribution reçue</t>
  </si>
  <si>
    <t>Dépense</t>
  </si>
  <si xmlns="http://schemas.openxmlformats.org/spreadsheetml/2006/main">
    <t xmlns="http://schemas.openxmlformats.org/spreadsheetml/2006/main">Balance remaining</t>
  </si>
  <si>
    <t>Donateur</t>
  </si>
  <si>
    <t>CTL*</t>
  </si>
  <si>
    <t>CTL*</t>
  </si>
  <si>
    <t>QTL**</t>
  </si>
  <si>
    <t>QTL**</t>
  </si>
  <si>
    <t>QTL**</t>
  </si>
  <si xmlns="http://schemas.openxmlformats.org/spreadsheetml/2006/main">
    <t xmlns="http://schemas.openxmlformats.org/spreadsheetml/2006/main">QTL**</t>
  </si>
  <si>
    <t>QTL**</t>
  </si>
  <si>
    <t>Fournir des orientations et des conseils sur les bonnes pratiques aux Parties et aux organismes de lutte contre la fraude</t>
  </si>
  <si>
    <t>Essentiel</t>
  </si>
  <si>
    <t>N/A</t>
  </si>
  <si>
    <t>Continuer à coordonner les  équipes spéciales CITES de lutte contre la fraude</t>
  </si>
  <si>
    <t>Élevé</t>
  </si>
  <si>
    <t>Royaume-Unit</t>
  </si>
  <si>
    <t>Entreprendre des missions techniques, de vérification, Vérification et de lutte contre la fraude</t>
  </si>
  <si>
    <t>Élevé</t>
  </si>
  <si>
    <t>Décisions et résolutions de la CoP 16 liées aux questions de lutte contre la fraude</t>
  </si>
  <si>
    <t>Élevé</t>
  </si>
  <si>
    <t>Chargé d'appui à l'ICCWC</t>
  </si>
  <si>
    <t>Élevé</t>
  </si>
  <si>
    <t>Activités de l'ICCWC</t>
  </si>
  <si>
    <t>Élevé</t>
  </si>
  <si>
    <t>Participer au projet "Douanes Vertes" du PNUE et à d'autres initiatives</t>
  </si>
  <si>
    <t>Moyen</t>
  </si>
  <si>
    <t xml:space="preserve">Total </t>
  </si>
  <si>
    <t>Coûts en personnel: D2 (1/10), P5 (1), P3 (1) &amp; GS (1/2)</t>
  </si>
  <si>
    <t>Total général</t>
  </si>
  <si>
    <t>D.  Services des affaires juridiques et des politiques commerciales</t>
  </si>
  <si>
    <t>Activité No.</t>
  </si>
  <si>
    <t>Activités</t>
  </si>
  <si>
    <t>Rang de priorité</t>
  </si>
  <si>
    <t xml:space="preserve">Fonds d'affectation spéciale </t>
  </si>
  <si>
    <t>Fonds externes</t>
  </si>
  <si>
    <t>Budget</t>
  </si>
  <si>
    <t>Dépense</t>
  </si>
  <si>
    <t>Budget indicatif</t>
  </si>
  <si>
    <t>Contribution reçue</t>
  </si>
  <si>
    <t>Dépense</t>
  </si>
  <si xmlns="http://schemas.openxmlformats.org/spreadsheetml/2006/main">
    <t xmlns="http://schemas.openxmlformats.org/spreadsheetml/2006/main">Balance remaining</t>
  </si>
  <si>
    <t>Donateur</t>
  </si>
  <si>
    <t>CTL*</t>
  </si>
  <si>
    <t>CTL*</t>
  </si>
  <si>
    <t>QTL**</t>
  </si>
  <si>
    <t>QTL**</t>
  </si>
  <si>
    <t>QTL**</t>
  </si>
  <si xmlns="http://schemas.openxmlformats.org/spreadsheetml/2006/main">
    <t xmlns="http://schemas.openxmlformats.org/spreadsheetml/2006/main">QTL**</t>
  </si>
  <si>
    <t>QTL**</t>
  </si>
  <si>
    <t>Mettre en œuvre le projet sur les législations nationales</t>
  </si>
  <si>
    <t>Essentiel</t>
  </si>
  <si>
    <t>Japon, Royaume-Unit</t>
  </si>
  <si>
    <t>Compiler régulièrement les rapports annuels et bisannuels et les mettre à jour</t>
  </si>
  <si>
    <t>Élevé</t>
  </si>
  <si>
    <t>Entreprendre dans les Etats Parties des missions d'assistance, d'évaluation et de vérification liées au respect de la Convention</t>
  </si>
  <si>
    <t>Élevé</t>
  </si>
  <si>
    <t>Royaume-Unit, Australie</t>
  </si>
  <si>
    <t>Mettre à disposition des timbres de sécurité, des permis, des spécimens de signatures et des étiquettes</t>
  </si>
  <si>
    <t>Élevé</t>
  </si>
  <si>
    <t>Coordonner et promouvoir la coopération et la synergie au niveau international, par ex., en participant aux réunions des organismes pertinents (IPBES, GGE, GLB, etc.)</t>
  </si>
  <si>
    <t>Moyen</t>
  </si>
  <si>
    <t>Vérifier l'application des résolutions, des mesures de coopération bilatérale et multilatérale</t>
  </si>
  <si>
    <t>Moyen</t>
  </si>
  <si>
    <t>Décisions et résolutions de la CoP 16 liées à la législation et au respect de la Convention</t>
  </si>
  <si>
    <t>Élevé</t>
  </si>
  <si>
    <t>Continuer à collaborer à l'étude des politiques sur le commerce des espèces sauvages avec des organismes tels que l'OIBT, le CCI, le PNUE/ETB et la CNUCED</t>
  </si>
  <si>
    <t>Basse</t>
  </si>
  <si>
    <t>Appui et orientations concernant les études d'impact sur les moyens d'existence</t>
  </si>
  <si>
    <t>Moyen</t>
  </si>
  <si>
    <t>Aide temporaire(personnel des SG)</t>
  </si>
  <si>
    <t>Élevé</t>
  </si>
  <si>
    <t xml:space="preserve">Total </t>
  </si>
  <si>
    <t>Coûts en personnel: D2(1/10), P5 (1), P4(1/2) &amp; GS(1/2)</t>
  </si>
  <si>
    <t>Total général</t>
  </si>
  <si>
    <t>E. Services de gestion des connaissances, de renforcement des capacités et d'information</t>
  </si>
  <si>
    <t>Activité No.</t>
  </si>
  <si>
    <t>Activités</t>
  </si>
  <si>
    <t>Rang de priorité</t>
  </si>
  <si>
    <t xml:space="preserve">Fonds d'affectation spéciale </t>
  </si>
  <si>
    <t>Fonds externes</t>
  </si>
  <si>
    <t>Budget</t>
  </si>
  <si>
    <t>Dépense</t>
  </si>
  <si>
    <t>Budget indicatif</t>
  </si>
  <si>
    <t>Contribution reçue</t>
  </si>
  <si>
    <t>Dépense</t>
  </si>
  <si xmlns="http://schemas.openxmlformats.org/spreadsheetml/2006/main">
    <t xmlns="http://schemas.openxmlformats.org/spreadsheetml/2006/main">Balance remaining</t>
  </si>
  <si>
    <t>Donateur</t>
  </si>
  <si>
    <t>CTL*</t>
  </si>
  <si>
    <t>CTL*</t>
  </si>
  <si>
    <t>QTL**</t>
  </si>
  <si>
    <t>QTL**</t>
  </si>
  <si>
    <t>QTL**</t>
  </si>
  <si xmlns="http://schemas.openxmlformats.org/spreadsheetml/2006/main">
    <t xmlns="http://schemas.openxmlformats.org/spreadsheetml/2006/main">QTL**</t>
  </si>
  <si>
    <t>QTL**</t>
  </si>
  <si>
    <t>Fournir une formation axée principalement sur les organes de gestion &amp; les autorités scientifiques</t>
  </si>
  <si>
    <t>Essentiel</t>
  </si>
  <si>
    <t>N/A</t>
  </si>
  <si>
    <t>Créer du matériel et des cours de formation</t>
  </si>
  <si>
    <t>Élevé</t>
  </si>
  <si>
    <t>Pays-Bas</t>
  </si>
  <si>
    <t xml:space="preserve">Fournir un appui technique et un soutien à la base de données sur la surveillance continue du commerce, à l'analyse des données sur le commerce </t>
  </si>
  <si>
    <t>Essentiel</t>
  </si>
  <si>
    <t>N/A</t>
  </si>
  <si>
    <t>Assistance &amp; missions de renforcement des capacités et de gestion des connaissances</t>
  </si>
  <si>
    <t>Élevé</t>
  </si>
  <si>
    <t xml:space="preserve">Publications, impression, y compris mise à jour du site Web de la CITES </t>
  </si>
  <si>
    <t>Essentiel</t>
  </si>
  <si>
    <t>Aider à élaborer des systèmes de permis électroniques respectant les normes ouvertes internationales</t>
  </si>
  <si>
    <t>Moyen</t>
  </si>
  <si>
    <t>Développement de l'enseignement CITES en ligne (Collège virtuel)</t>
  </si>
  <si>
    <t>Élevé</t>
  </si>
  <si>
    <t>Décisions et résolutions de la CoP16 liées au renforcement des capacités &amp; à la gestion des connaissances</t>
  </si>
  <si>
    <t>Élevé</t>
  </si>
  <si>
    <t>Coopérer avec des institutions financières et des donateurs pour garantir un soutien financier à la CITES</t>
  </si>
  <si>
    <t>Élevé</t>
  </si>
  <si>
    <t>Fournir un appui au programme de Master CITES</t>
  </si>
  <si>
    <t>Basse</t>
  </si>
  <si>
    <t>Aider à renforcer la capacité d'application de la CITES dans les pays en développement</t>
  </si>
  <si>
    <t>Élevé</t>
  </si>
  <si>
    <t>Commission européene (dernier versement pour le projet des années 2008-2013), Royaume-Unit</t>
  </si>
  <si>
    <t>Appuyer les bases &amp; systèmes de données (personnel SG)</t>
  </si>
  <si>
    <t>Moyen</t>
  </si>
  <si>
    <t xml:space="preserve">Total </t>
  </si>
  <si>
    <t>Coûts en personnel: D2(1/10), P5(1), P4 (1-1/2) &amp; P3 (1)</t>
  </si>
  <si>
    <t>Total général</t>
  </si>
  <si>
    <t>F. Services administratifs et de gestion</t>
  </si>
  <si>
    <t>Activité No</t>
  </si>
  <si>
    <t>Activités</t>
  </si>
  <si>
    <t>Rang de priorité</t>
  </si>
  <si>
    <t xml:space="preserve">Fonds d'affectation spéciale </t>
  </si>
  <si>
    <t>Fonds externes</t>
  </si>
  <si>
    <t>Budget</t>
  </si>
  <si>
    <t>Dépense</t>
  </si>
  <si>
    <t>Budget indicatif</t>
  </si>
  <si>
    <t>Contribution reçue</t>
  </si>
  <si>
    <t>Dépense</t>
  </si>
  <si xmlns="http://schemas.openxmlformats.org/spreadsheetml/2006/main">
    <t xmlns="http://schemas.openxmlformats.org/spreadsheetml/2006/main">Balance remaining</t>
  </si>
  <si>
    <t>Donateur</t>
  </si>
  <si>
    <t>CTL*</t>
  </si>
  <si>
    <t>CTL*</t>
  </si>
  <si>
    <t>QTL**</t>
  </si>
  <si>
    <t>QTL**</t>
  </si>
  <si>
    <t>QTL**</t>
  </si>
  <si xmlns="http://schemas.openxmlformats.org/spreadsheetml/2006/main">
    <t xmlns="http://schemas.openxmlformats.org/spreadsheetml/2006/main">QTL**</t>
  </si>
  <si>
    <t>QTL**</t>
  </si>
  <si>
    <t>Assurer la gestion globale du Secrétariat, y compris les réunions régulières de l'équipe de gestion</t>
  </si>
  <si>
    <t>Essentiel</t>
  </si>
  <si>
    <t>N/A</t>
  </si>
  <si>
    <t>Gestion de projets, y compris élaboration de documents de projets et relations avec les donateurs</t>
  </si>
  <si>
    <t>Essentiel</t>
  </si>
  <si>
    <t>N/A</t>
  </si>
  <si>
    <t>Représenter la CITES: sensibiliser le public; visibilité; soutien financier et en nature; et garantir l'exactitude des informations CITES</t>
  </si>
  <si>
    <t>Essentiel</t>
  </si>
  <si>
    <t>Maleras Grasbruk ( Suède), Suisse, Royaume-Unit</t>
  </si>
  <si>
    <t>garantir l'exactitude des informations CITES Décisions et résolutions de la CoP16 concernant la coopération, les synergies, l'accès au</t>
  </si>
  <si>
    <t>Élevé</t>
  </si>
  <si>
    <t>Etats-Unis d'Amérique</t>
  </si>
  <si>
    <t xml:space="preserve">Total </t>
  </si>
  <si>
    <t>Coûts en personnel: D2(1/2) &amp; GS(1)</t>
  </si>
  <si>
    <t>Total général</t>
  </si>
  <si>
    <t>G. Matériel, entretien et autres frais d'exploitation</t>
  </si>
  <si>
    <t>Activité No</t>
  </si>
  <si>
    <t>Activités</t>
  </si>
  <si>
    <t>Rang de priorité</t>
  </si>
  <si>
    <t xml:space="preserve">Fonds d'affectation spéciale </t>
  </si>
  <si>
    <t>Fonds externes</t>
  </si>
  <si>
    <t>Budget</t>
  </si>
  <si>
    <t>Dépense</t>
  </si>
  <si>
    <t>Budget indicatif</t>
  </si>
  <si>
    <t>Contribution reçue</t>
  </si>
  <si>
    <t>Dépense</t>
  </si>
  <si xmlns="http://schemas.openxmlformats.org/spreadsheetml/2006/main">
    <t xmlns="http://schemas.openxmlformats.org/spreadsheetml/2006/main">Balance remaining</t>
  </si>
  <si>
    <t>Donateur</t>
  </si>
  <si>
    <t>CTL*</t>
  </si>
  <si>
    <t>CTL*</t>
  </si>
  <si>
    <t>QTL**</t>
  </si>
  <si>
    <t>QTL**</t>
  </si>
  <si>
    <t>QTL**</t>
  </si>
  <si xmlns="http://schemas.openxmlformats.org/spreadsheetml/2006/main">
    <t xmlns="http://schemas.openxmlformats.org/spreadsheetml/2006/main">QTL**</t>
  </si>
  <si>
    <t>QTL**</t>
  </si>
  <si>
    <t>Entretenir les bureaux, électricité &amp; nettoyage</t>
  </si>
  <si>
    <t>Essentiel</t>
  </si>
  <si>
    <t>N/A</t>
  </si>
  <si>
    <t>Fournir des équipements &amp; des matériels de bureau durables et non durables</t>
  </si>
  <si>
    <t>Essentiel</t>
  </si>
  <si>
    <t>Louer et entretenir le matériel compris photocopieuses, télécopieurs, connexion Internet, vidéoconférence</t>
  </si>
  <si>
    <t>Essentiel</t>
  </si>
  <si>
    <t>N/A</t>
  </si>
  <si>
    <t>Communication, y compris téléphone, affranchissement, télécopies, vidéoconférence, etc.,</t>
  </si>
  <si>
    <t>Essentiel</t>
  </si>
  <si>
    <t>N/A</t>
  </si>
  <si>
    <t>Frais divers, y compris frais bancaires et de représentation</t>
  </si>
  <si>
    <t>Essentiel</t>
  </si>
  <si>
    <t>N/A</t>
  </si>
  <si>
    <t xml:space="preserve">Total </t>
  </si>
  <si>
    <t xml:space="preserve">Coûts en personnel </t>
  </si>
  <si>
    <t>Total général</t>
  </si>
  <si>
    <t>Coûts directs et opérationnels totaux</t>
  </si>
  <si>
    <t>Frais d'appui au programme</t>
  </si>
  <si>
    <t>Total général</t>
  </si>
  <si>
    <t>Remarques :</t>
  </si>
  <si>
    <t>* CTL - CITES Trust Fund</t>
  </si>
  <si>
    <t>** QTL - CITES External Funds</t>
  </si>
  <si xmlns="http://schemas.openxmlformats.org/spreadsheetml/2006/main">
    <t xmlns="http://schemas.openxmlformats.org/spreadsheetml/2006/main">Annex 2</t>
  </si>
  <si xmlns="http://schemas.openxmlformats.org/spreadsheetml/2006/main">
    <t xmlns="http://schemas.openxmlformats.org/spreadsheetml/2006/main" xml:space="preserve"> </t>
  </si>
  <si xmlns="http://schemas.openxmlformats.org/spreadsheetml/2006/main">
    <t xmlns="http://schemas.openxmlformats.org/spreadsheetml/2006/main">Operational budget under the General Trust Fund (CTL) for 2014-2016</t>
  </si>
  <si xmlns="http://schemas.openxmlformats.org/spreadsheetml/2006/main">
    <t xmlns="http://schemas.openxmlformats.org/spreadsheetml/2006/main" xml:space="preserve"> Budget
line</t>
  </si>
  <si xmlns="http://schemas.openxmlformats.org/spreadsheetml/2006/main">
    <t xmlns="http://schemas.openxmlformats.org/spreadsheetml/2006/main">Description</t>
  </si>
  <si xmlns="http://schemas.openxmlformats.org/spreadsheetml/2006/main">
    <t xmlns="http://schemas.openxmlformats.org/spreadsheetml/2006/main">USD</t>
  </si>
  <si xmlns="http://schemas.openxmlformats.org/spreadsheetml/2006/main">
    <t xmlns="http://schemas.openxmlformats.org/spreadsheetml/2006/main">USD</t>
  </si>
  <si xmlns="http://schemas.openxmlformats.org/spreadsheetml/2006/main">
    <t xmlns="http://schemas.openxmlformats.org/spreadsheetml/2006/main">USD</t>
  </si>
  <si xmlns="http://schemas.openxmlformats.org/spreadsheetml/2006/main">
    <t xmlns="http://schemas.openxmlformats.org/spreadsheetml/2006/main">Expenditure</t>
  </si>
  <si xmlns="http://schemas.openxmlformats.org/spreadsheetml/2006/main">
    <t xmlns="http://schemas.openxmlformats.org/spreadsheetml/2006/main">USD</t>
  </si>
  <si xmlns="http://schemas.openxmlformats.org/spreadsheetml/2006/main">
    <t xmlns="http://schemas.openxmlformats.org/spreadsheetml/2006/main">USD</t>
  </si>
  <si xmlns="http://schemas.openxmlformats.org/spreadsheetml/2006/main">
    <t xmlns="http://schemas.openxmlformats.org/spreadsheetml/2006/main">USD</t>
  </si>
  <si xmlns="http://schemas.openxmlformats.org/spreadsheetml/2006/main">
    <t xmlns="http://schemas.openxmlformats.org/spreadsheetml/2006/main">USD</t>
  </si>
  <si xmlns="http://schemas.openxmlformats.org/spreadsheetml/2006/main">
    <t xmlns="http://schemas.openxmlformats.org/spreadsheetml/2006/main">USD</t>
  </si>
  <si xmlns="http://schemas.openxmlformats.org/spreadsheetml/2006/main">
    <t xmlns="http://schemas.openxmlformats.org/spreadsheetml/2006/main">Personnel component</t>
  </si>
  <si xmlns="http://schemas.openxmlformats.org/spreadsheetml/2006/main">
    <t xmlns="http://schemas.openxmlformats.org/spreadsheetml/2006/main">Personal</t>
  </si>
  <si xmlns="http://schemas.openxmlformats.org/spreadsheetml/2006/main">
    <t xmlns="http://schemas.openxmlformats.org/spreadsheetml/2006/main">Personnel</t>
  </si>
  <si xmlns="http://schemas.openxmlformats.org/spreadsheetml/2006/main">
    <t xmlns="http://schemas.openxmlformats.org/spreadsheetml/2006/main">Secretary General - D2</t>
  </si>
  <si xmlns="http://schemas.openxmlformats.org/spreadsheetml/2006/main">
    <t xmlns="http://schemas.openxmlformats.org/spreadsheetml/2006/main">John</t>
  </si>
  <si xmlns="http://schemas.openxmlformats.org/spreadsheetml/2006/main">
    <t xmlns="http://schemas.openxmlformats.org/spreadsheetml/2006/main">Deputy Sec. General - D1</t>
  </si>
  <si xmlns="http://schemas.openxmlformats.org/spreadsheetml/2006/main">
    <t xmlns="http://schemas.openxmlformats.org/spreadsheetml/2006/main">Chief, SSU - P5</t>
  </si>
  <si xmlns="http://schemas.openxmlformats.org/spreadsheetml/2006/main">
    <t xmlns="http://schemas.openxmlformats.org/spreadsheetml/2006/main">David</t>
  </si>
  <si xmlns="http://schemas.openxmlformats.org/spreadsheetml/2006/main">
    <t xmlns="http://schemas.openxmlformats.org/spreadsheetml/2006/main">Chief, LCU - P5</t>
  </si>
  <si xmlns="http://schemas.openxmlformats.org/spreadsheetml/2006/main">
    <t xmlns="http://schemas.openxmlformats.org/spreadsheetml/2006/main">Marci</t>
  </si>
  <si xmlns="http://schemas.openxmlformats.org/spreadsheetml/2006/main">
    <t xmlns="http://schemas.openxmlformats.org/spreadsheetml/2006/main">Capacity Building Coordinator - P4</t>
  </si>
  <si xmlns="http://schemas.openxmlformats.org/spreadsheetml/2006/main">
    <t xmlns="http://schemas.openxmlformats.org/spreadsheetml/2006/main">Haruko</t>
  </si>
  <si xmlns="http://schemas.openxmlformats.org/spreadsheetml/2006/main">
    <t xmlns="http://schemas.openxmlformats.org/spreadsheetml/2006/main">Chief, CSU - P5</t>
  </si>
  <si xmlns="http://schemas.openxmlformats.org/spreadsheetml/2006/main">
    <t xmlns="http://schemas.openxmlformats.org/spreadsheetml/2006/main">Tom</t>
  </si>
  <si xmlns="http://schemas.openxmlformats.org/spreadsheetml/2006/main">
    <t xmlns="http://schemas.openxmlformats.org/spreadsheetml/2006/main" xml:space="preserve">Environ'l Affairs Officer, Plants - P4 </t>
  </si>
  <si xmlns="http://schemas.openxmlformats.org/spreadsheetml/2006/main">
    <t xmlns="http://schemas.openxmlformats.org/spreadsheetml/2006/main">Milena</t>
  </si>
  <si xmlns="http://schemas.openxmlformats.org/spreadsheetml/2006/main">
    <t xmlns="http://schemas.openxmlformats.org/spreadsheetml/2006/main" xml:space="preserve">Chief, KMOS - P5 </t>
  </si>
  <si xmlns="http://schemas.openxmlformats.org/spreadsheetml/2006/main">
    <t xmlns="http://schemas.openxmlformats.org/spreadsheetml/2006/main">Marcos</t>
  </si>
  <si xmlns="http://schemas.openxmlformats.org/spreadsheetml/2006/main">
    <t xmlns="http://schemas.openxmlformats.org/spreadsheetml/2006/main" xml:space="preserve">Environ'l Affairs Officer, Fauna - P4 </t>
  </si>
  <si xmlns="http://schemas.openxmlformats.org/spreadsheetml/2006/main">
    <t xmlns="http://schemas.openxmlformats.org/spreadsheetml/2006/main">Vacant</t>
  </si>
  <si xmlns="http://schemas.openxmlformats.org/spreadsheetml/2006/main">
    <t xmlns="http://schemas.openxmlformats.org/spreadsheetml/2006/main" xml:space="preserve">French Translator - P4 </t>
  </si>
  <si xmlns="http://schemas.openxmlformats.org/spreadsheetml/2006/main">
    <t xmlns="http://schemas.openxmlformats.org/spreadsheetml/2006/main">Spanish Translator - P4</t>
  </si>
  <si xmlns="http://schemas.openxmlformats.org/spreadsheetml/2006/main">
    <t xmlns="http://schemas.openxmlformats.org/spreadsheetml/2006/main">Documentation Officer - P3</t>
  </si>
  <si xmlns="http://schemas.openxmlformats.org/spreadsheetml/2006/main">
    <t xmlns="http://schemas.openxmlformats.org/spreadsheetml/2006/main">Helene</t>
  </si>
  <si xmlns="http://schemas.openxmlformats.org/spreadsheetml/2006/main">
    <t xmlns="http://schemas.openxmlformats.org/spreadsheetml/2006/main">Regional Support Officer</t>
  </si>
  <si xmlns="http://schemas.openxmlformats.org/spreadsheetml/2006/main">
    <t xmlns="http://schemas.openxmlformats.org/spreadsheetml/2006/main">Legal and Trade Policy Analyst - P3</t>
  </si>
  <si xmlns="http://schemas.openxmlformats.org/spreadsheetml/2006/main">
    <t xmlns="http://schemas.openxmlformats.org/spreadsheetml/2006/main">Resource Mobilization Officer - P4</t>
  </si>
  <si xmlns="http://schemas.openxmlformats.org/spreadsheetml/2006/main">
    <t xmlns="http://schemas.openxmlformats.org/spreadsheetml/2006/main">Juan Carlos</t>
  </si>
  <si xmlns="http://schemas.openxmlformats.org/spreadsheetml/2006/main">
    <t xmlns="http://schemas.openxmlformats.org/spreadsheetml/2006/main">Senior Enforcement Officer - P5</t>
  </si>
  <si xmlns="http://schemas.openxmlformats.org/spreadsheetml/2006/main">
    <t xmlns="http://schemas.openxmlformats.org/spreadsheetml/2006/main">Ben</t>
  </si>
  <si xmlns="http://schemas.openxmlformats.org/spreadsheetml/2006/main">
    <t xmlns="http://schemas.openxmlformats.org/spreadsheetml/2006/main">Enforcement Support Officer - P3</t>
  </si>
  <si xmlns="http://schemas.openxmlformats.org/spreadsheetml/2006/main">
    <t xmlns="http://schemas.openxmlformats.org/spreadsheetml/2006/main">Pia</t>
  </si>
  <si xmlns="http://schemas.openxmlformats.org/spreadsheetml/2006/main">
    <t xmlns="http://schemas.openxmlformats.org/spreadsheetml/2006/main">OTA</t>
  </si>
  <si xmlns="http://schemas.openxmlformats.org/spreadsheetml/2006/main">
    <t xmlns="http://schemas.openxmlformats.org/spreadsheetml/2006/main">Administrative Officer - P4 (PSC funded)</t>
  </si>
  <si xmlns="http://schemas.openxmlformats.org/spreadsheetml/2006/main">
    <t xmlns="http://schemas.openxmlformats.org/spreadsheetml/2006/main">OTA - 1</t>
  </si>
  <si xmlns="http://schemas.openxmlformats.org/spreadsheetml/2006/main">
    <t xmlns="http://schemas.openxmlformats.org/spreadsheetml/2006/main">Susanne</t>
  </si>
  <si xmlns="http://schemas.openxmlformats.org/spreadsheetml/2006/main">
    <t xmlns="http://schemas.openxmlformats.org/spreadsheetml/2006/main">Information Network Officer - P3 (9 M CTL + 3 M OTA)</t>
  </si>
  <si xmlns="http://schemas.openxmlformats.org/spreadsheetml/2006/main">
    <t xmlns="http://schemas.openxmlformats.org/spreadsheetml/2006/main">13 + OTA 0.25</t>
  </si>
  <si xmlns="http://schemas.openxmlformats.org/spreadsheetml/2006/main">
    <t xmlns="http://schemas.openxmlformats.org/spreadsheetml/2006/main">Yuan Liu</t>
  </si>
  <si xmlns="http://schemas.openxmlformats.org/spreadsheetml/2006/main">
    <t xmlns="http://schemas.openxmlformats.org/spreadsheetml/2006/main">Total Professional staff</t>
  </si>
  <si xmlns="http://schemas.openxmlformats.org/spreadsheetml/2006/main">
    <t xmlns="http://schemas.openxmlformats.org/spreadsheetml/2006/main">Total staff costs (P+GS)</t>
  </si>
  <si xmlns="http://schemas.openxmlformats.org/spreadsheetml/2006/main">
    <t xmlns="http://schemas.openxmlformats.org/spreadsheetml/2006/main">Consultants</t>
  </si>
  <si xmlns="http://schemas.openxmlformats.org/spreadsheetml/2006/main">
    <t xmlns="http://schemas.openxmlformats.org/spreadsheetml/2006/main">Translation of CoP documents</t>
  </si>
  <si xmlns="http://schemas.openxmlformats.org/spreadsheetml/2006/main">
    <t xmlns="http://schemas.openxmlformats.org/spreadsheetml/2006/main">Translation of SC documents</t>
  </si>
  <si xmlns="http://schemas.openxmlformats.org/spreadsheetml/2006/main">
    <t xmlns="http://schemas.openxmlformats.org/spreadsheetml/2006/main">Translation of AC documents</t>
  </si>
  <si xmlns="http://schemas.openxmlformats.org/spreadsheetml/2006/main">
    <t xmlns="http://schemas.openxmlformats.org/spreadsheetml/2006/main">Translation of PC documents</t>
  </si>
  <si xmlns="http://schemas.openxmlformats.org/spreadsheetml/2006/main">
    <t xmlns="http://schemas.openxmlformats.org/spreadsheetml/2006/main">General translation of documents</t>
  </si>
  <si xmlns="http://schemas.openxmlformats.org/spreadsheetml/2006/main">
    <t xmlns="http://schemas.openxmlformats.org/spreadsheetml/2006/main">Total, Consultants</t>
  </si>
  <si xmlns="http://schemas.openxmlformats.org/spreadsheetml/2006/main">
    <t xmlns="http://schemas.openxmlformats.org/spreadsheetml/2006/main">Administrative support</t>
  </si>
  <si xmlns="http://schemas.openxmlformats.org/spreadsheetml/2006/main">
    <t xmlns="http://schemas.openxmlformats.org/spreadsheetml/2006/main">Personal de servicions generales - 9 puestos</t>
  </si>
  <si xmlns="http://schemas.openxmlformats.org/spreadsheetml/2006/main">
    <t xmlns="http://schemas.openxmlformats.org/spreadsheetml/2006/main">Personnel des services généraux - 9 postes</t>
  </si>
  <si xmlns="http://schemas.openxmlformats.org/spreadsheetml/2006/main">
    <t xmlns="http://schemas.openxmlformats.org/spreadsheetml/2006/main" xml:space="preserve">Conference Services Assistant - G6 </t>
  </si>
  <si xmlns="http://schemas.openxmlformats.org/spreadsheetml/2006/main">
    <t xmlns="http://schemas.openxmlformats.org/spreadsheetml/2006/main">Nadia</t>
  </si>
  <si xmlns="http://schemas.openxmlformats.org/spreadsheetml/2006/main">
    <t xmlns="http://schemas.openxmlformats.org/spreadsheetml/2006/main">Documents Assistant - G6</t>
  </si>
  <si xmlns="http://schemas.openxmlformats.org/spreadsheetml/2006/main">
    <t xmlns="http://schemas.openxmlformats.org/spreadsheetml/2006/main">Victoria</t>
  </si>
  <si xmlns="http://schemas.openxmlformats.org/spreadsheetml/2006/main">
    <t xmlns="http://schemas.openxmlformats.org/spreadsheetml/2006/main" xml:space="preserve">Secretary to S.G. - G6 </t>
  </si>
  <si xmlns="http://schemas.openxmlformats.org/spreadsheetml/2006/main">
    <t xmlns="http://schemas.openxmlformats.org/spreadsheetml/2006/main">Virginia</t>
  </si>
  <si xmlns="http://schemas.openxmlformats.org/spreadsheetml/2006/main">
    <t xmlns="http://schemas.openxmlformats.org/spreadsheetml/2006/main" xml:space="preserve">Secretary - G5 </t>
  </si>
  <si xmlns="http://schemas.openxmlformats.org/spreadsheetml/2006/main">
    <t xmlns="http://schemas.openxmlformats.org/spreadsheetml/2006/main" xml:space="preserve">Research Assistant - G5 </t>
  </si>
  <si xmlns="http://schemas.openxmlformats.org/spreadsheetml/2006/main">
    <t xmlns="http://schemas.openxmlformats.org/spreadsheetml/2006/main" xml:space="preserve">Research Assistant - G5 </t>
  </si>
  <si xmlns="http://schemas.openxmlformats.org/spreadsheetml/2006/main">
    <t xmlns="http://schemas.openxmlformats.org/spreadsheetml/2006/main">Penny</t>
  </si>
  <si xmlns="http://schemas.openxmlformats.org/spreadsheetml/2006/main">
    <t xmlns="http://schemas.openxmlformats.org/spreadsheetml/2006/main" xml:space="preserve">Research Assistant - G5 </t>
  </si>
  <si xmlns="http://schemas.openxmlformats.org/spreadsheetml/2006/main">
    <t xmlns="http://schemas.openxmlformats.org/spreadsheetml/2006/main">Elena</t>
  </si>
  <si xmlns="http://schemas.openxmlformats.org/spreadsheetml/2006/main">
    <t xmlns="http://schemas.openxmlformats.org/spreadsheetml/2006/main">Documents Clerk - G4</t>
  </si>
  <si xmlns="http://schemas.openxmlformats.org/spreadsheetml/2006/main">
    <t xmlns="http://schemas.openxmlformats.org/spreadsheetml/2006/main">Pascal</t>
  </si>
  <si xmlns="http://schemas.openxmlformats.org/spreadsheetml/2006/main">
    <t xmlns="http://schemas.openxmlformats.org/spreadsheetml/2006/main">Research Assistant - G5</t>
  </si>
  <si xmlns="http://schemas.openxmlformats.org/spreadsheetml/2006/main">
    <t xmlns="http://schemas.openxmlformats.org/spreadsheetml/2006/main">OTA</t>
  </si>
  <si xmlns="http://schemas.openxmlformats.org/spreadsheetml/2006/main">
    <t xmlns="http://schemas.openxmlformats.org/spreadsheetml/2006/main">Finance Assistant - G6 (PSC funded)</t>
  </si>
  <si xmlns="http://schemas.openxmlformats.org/spreadsheetml/2006/main">
    <t xmlns="http://schemas.openxmlformats.org/spreadsheetml/2006/main">OTA - 2</t>
  </si>
  <si xmlns="http://schemas.openxmlformats.org/spreadsheetml/2006/main">
    <t xmlns="http://schemas.openxmlformats.org/spreadsheetml/2006/main">Noemi</t>
  </si>
  <si xmlns="http://schemas.openxmlformats.org/spreadsheetml/2006/main">
    <t xmlns="http://schemas.openxmlformats.org/spreadsheetml/2006/main">OTA</t>
  </si>
  <si xmlns="http://schemas.openxmlformats.org/spreadsheetml/2006/main">
    <t xmlns="http://schemas.openxmlformats.org/spreadsheetml/2006/main">Administrative Assistant - G6 (PSC funded)</t>
  </si>
  <si xmlns="http://schemas.openxmlformats.org/spreadsheetml/2006/main">
    <t xmlns="http://schemas.openxmlformats.org/spreadsheetml/2006/main">OTA -3</t>
  </si>
  <si xmlns="http://schemas.openxmlformats.org/spreadsheetml/2006/main">
    <t xmlns="http://schemas.openxmlformats.org/spreadsheetml/2006/main">Philippe</t>
  </si>
  <si xmlns="http://schemas.openxmlformats.org/spreadsheetml/2006/main">
    <t xmlns="http://schemas.openxmlformats.org/spreadsheetml/2006/main">Total, General support staff</t>
  </si>
  <si xmlns="http://schemas.openxmlformats.org/spreadsheetml/2006/main">
    <t xmlns="http://schemas.openxmlformats.org/spreadsheetml/2006/main">Viajes del personal</t>
  </si>
  <si xmlns="http://schemas.openxmlformats.org/spreadsheetml/2006/main">
    <t xmlns="http://schemas.openxmlformats.org/spreadsheetml/2006/main">Voyages du personnel</t>
  </si>
  <si xmlns="http://schemas.openxmlformats.org/spreadsheetml/2006/main">
    <t xmlns="http://schemas.openxmlformats.org/spreadsheetml/2006/main">Conference staff to CoP</t>
  </si>
  <si xmlns="http://schemas.openxmlformats.org/spreadsheetml/2006/main">
    <t xmlns="http://schemas.openxmlformats.org/spreadsheetml/2006/main">Total</t>
  </si>
  <si xmlns="http://schemas.openxmlformats.org/spreadsheetml/2006/main">
    <t xmlns="http://schemas.openxmlformats.org/spreadsheetml/2006/main">Total</t>
  </si>
  <si xmlns="http://schemas.openxmlformats.org/spreadsheetml/2006/main">
    <t xmlns="http://schemas.openxmlformats.org/spreadsheetml/2006/main">Conference staff to SC mtg</t>
  </si>
  <si xmlns="http://schemas.openxmlformats.org/spreadsheetml/2006/main">
    <t xmlns="http://schemas.openxmlformats.org/spreadsheetml/2006/main">Conference staff to AC mtg</t>
  </si>
  <si xmlns="http://schemas.openxmlformats.org/spreadsheetml/2006/main">
    <t xmlns="http://schemas.openxmlformats.org/spreadsheetml/2006/main">Conference staff to PC mtg</t>
  </si>
  <si xmlns="http://schemas.openxmlformats.org/spreadsheetml/2006/main">
    <t xmlns="http://schemas.openxmlformats.org/spreadsheetml/2006/main">Total, Administrative support</t>
  </si>
  <si xmlns="http://schemas.openxmlformats.org/spreadsheetml/2006/main">
    <t xmlns="http://schemas.openxmlformats.org/spreadsheetml/2006/main">Travel on official business</t>
  </si>
  <si xmlns="http://schemas.openxmlformats.org/spreadsheetml/2006/main">
    <t xmlns="http://schemas.openxmlformats.org/spreadsheetml/2006/main">General travel</t>
  </si>
  <si xmlns="http://schemas.openxmlformats.org/spreadsheetml/2006/main">
    <t xmlns="http://schemas.openxmlformats.org/spreadsheetml/2006/main" xml:space="preserve">Total, Travel on official business </t>
  </si>
  <si xmlns="http://schemas.openxmlformats.org/spreadsheetml/2006/main">
    <t xmlns="http://schemas.openxmlformats.org/spreadsheetml/2006/main">Total, Personnel component</t>
  </si>
  <si xmlns="http://schemas.openxmlformats.org/spreadsheetml/2006/main">
    <t xmlns="http://schemas.openxmlformats.org/spreadsheetml/2006/main">Sub-contract component</t>
  </si>
  <si xmlns="http://schemas.openxmlformats.org/spreadsheetml/2006/main">
    <t xmlns="http://schemas.openxmlformats.org/spreadsheetml/2006/main">Scientific support</t>
  </si>
  <si xmlns="http://schemas.openxmlformats.org/spreadsheetml/2006/main">
    <t xmlns="http://schemas.openxmlformats.org/spreadsheetml/2006/main">Enforcement</t>
  </si>
  <si xmlns="http://schemas.openxmlformats.org/spreadsheetml/2006/main">
    <t xmlns="http://schemas.openxmlformats.org/spreadsheetml/2006/main">CITES website</t>
  </si>
  <si xmlns="http://schemas.openxmlformats.org/spreadsheetml/2006/main">
    <t xmlns="http://schemas.openxmlformats.org/spreadsheetml/2006/main">Legal affairs and trade policy</t>
  </si>
  <si xmlns="http://schemas.openxmlformats.org/spreadsheetml/2006/main">
    <t xmlns="http://schemas.openxmlformats.org/spreadsheetml/2006/main">Trade monitoring and support</t>
  </si>
  <si xmlns="http://schemas.openxmlformats.org/spreadsheetml/2006/main">
    <t xmlns="http://schemas.openxmlformats.org/spreadsheetml/2006/main">Resource mobilization</t>
  </si>
  <si xmlns="http://schemas.openxmlformats.org/spreadsheetml/2006/main">
    <t xmlns="http://schemas.openxmlformats.org/spreadsheetml/2006/main">Total, Sub-contract component</t>
  </si>
  <si xmlns="http://schemas.openxmlformats.org/spreadsheetml/2006/main">
    <t xmlns="http://schemas.openxmlformats.org/spreadsheetml/2006/main">Meetings and training component</t>
  </si>
  <si xmlns="http://schemas.openxmlformats.org/spreadsheetml/2006/main">
    <t xmlns="http://schemas.openxmlformats.org/spreadsheetml/2006/main">Group Training</t>
  </si>
  <si xmlns="http://schemas.openxmlformats.org/spreadsheetml/2006/main">
    <t xmlns="http://schemas.openxmlformats.org/spreadsheetml/2006/main">Training courses/seminars</t>
  </si>
  <si xmlns="http://schemas.openxmlformats.org/spreadsheetml/2006/main">
    <t xmlns="http://schemas.openxmlformats.org/spreadsheetml/2006/main">Total, Group Training</t>
  </si>
  <si xmlns="http://schemas.openxmlformats.org/spreadsheetml/2006/main">
    <t xmlns="http://schemas.openxmlformats.org/spreadsheetml/2006/main">Meetings</t>
  </si>
  <si xmlns="http://schemas.openxmlformats.org/spreadsheetml/2006/main">
    <t xmlns="http://schemas.openxmlformats.org/spreadsheetml/2006/main" xml:space="preserve">Standing Committee (members' travel) </t>
  </si>
  <si xmlns="http://schemas.openxmlformats.org/spreadsheetml/2006/main">
    <t xmlns="http://schemas.openxmlformats.org/spreadsheetml/2006/main">Animals Committee (members' travel)</t>
  </si>
  <si xmlns="http://schemas.openxmlformats.org/spreadsheetml/2006/main">
    <t xmlns="http://schemas.openxmlformats.org/spreadsheetml/2006/main">Plants Committee (members' travel)</t>
  </si>
  <si xmlns="http://schemas.openxmlformats.org/spreadsheetml/2006/main">
    <t xmlns="http://schemas.openxmlformats.org/spreadsheetml/2006/main">Total, Meetings</t>
  </si>
  <si xmlns="http://schemas.openxmlformats.org/spreadsheetml/2006/main">
    <t xmlns="http://schemas.openxmlformats.org/spreadsheetml/2006/main">Total, Meetings and training component</t>
  </si>
  <si xmlns="http://schemas.openxmlformats.org/spreadsheetml/2006/main">
    <t xmlns="http://schemas.openxmlformats.org/spreadsheetml/2006/main">Equipment and premises component</t>
  </si>
  <si xmlns="http://schemas.openxmlformats.org/spreadsheetml/2006/main">
    <t xmlns="http://schemas.openxmlformats.org/spreadsheetml/2006/main">Expendable equipment</t>
  </si>
  <si xmlns="http://schemas.openxmlformats.org/spreadsheetml/2006/main">
    <t xmlns="http://schemas.openxmlformats.org/spreadsheetml/2006/main">Office supplies</t>
  </si>
  <si xmlns="http://schemas.openxmlformats.org/spreadsheetml/2006/main">
    <t xmlns="http://schemas.openxmlformats.org/spreadsheetml/2006/main">Total, Expendable equipment</t>
  </si>
  <si xmlns="http://schemas.openxmlformats.org/spreadsheetml/2006/main">
    <t xmlns="http://schemas.openxmlformats.org/spreadsheetml/2006/main">Non-expendable equipment</t>
  </si>
  <si xmlns="http://schemas.openxmlformats.org/spreadsheetml/2006/main">
    <t xmlns="http://schemas.openxmlformats.org/spreadsheetml/2006/main">Non-expendable equipment</t>
  </si>
  <si xmlns="http://schemas.openxmlformats.org/spreadsheetml/2006/main">
    <t xmlns="http://schemas.openxmlformats.org/spreadsheetml/2006/main">Total, Non-expendable equipment</t>
  </si>
  <si xmlns="http://schemas.openxmlformats.org/spreadsheetml/2006/main">
    <t xmlns="http://schemas.openxmlformats.org/spreadsheetml/2006/main">Premises</t>
  </si>
  <si xmlns="http://schemas.openxmlformats.org/spreadsheetml/2006/main">
    <t xmlns="http://schemas.openxmlformats.org/spreadsheetml/2006/main">Maintenance of the office</t>
  </si>
  <si xmlns="http://schemas.openxmlformats.org/spreadsheetml/2006/main">
    <t xmlns="http://schemas.openxmlformats.org/spreadsheetml/2006/main">Total, Premises</t>
  </si>
  <si xmlns="http://schemas.openxmlformats.org/spreadsheetml/2006/main">
    <t xmlns="http://schemas.openxmlformats.org/spreadsheetml/2006/main">Total, Equipment and premises component</t>
  </si>
  <si xmlns="http://schemas.openxmlformats.org/spreadsheetml/2006/main">
    <t xmlns="http://schemas.openxmlformats.org/spreadsheetml/2006/main">Miscellaneous component</t>
  </si>
  <si xmlns="http://schemas.openxmlformats.org/spreadsheetml/2006/main">
    <t xmlns="http://schemas.openxmlformats.org/spreadsheetml/2006/main">Operation and maintenance of equipment</t>
  </si>
  <si xmlns="http://schemas.openxmlformats.org/spreadsheetml/2006/main">
    <t xmlns="http://schemas.openxmlformats.org/spreadsheetml/2006/main">Maintenance of  office equipment</t>
  </si>
  <si xmlns="http://schemas.openxmlformats.org/spreadsheetml/2006/main">
    <t xmlns="http://schemas.openxmlformats.org/spreadsheetml/2006/main">Total, Operation and maintenance of equipment</t>
  </si>
  <si xmlns="http://schemas.openxmlformats.org/spreadsheetml/2006/main">
    <t xmlns="http://schemas.openxmlformats.org/spreadsheetml/2006/main">Reporting costs</t>
  </si>
  <si xmlns="http://schemas.openxmlformats.org/spreadsheetml/2006/main">
    <t xmlns="http://schemas.openxmlformats.org/spreadsheetml/2006/main">CoP-related documents</t>
  </si>
  <si xmlns="http://schemas.openxmlformats.org/spreadsheetml/2006/main">
    <t xmlns="http://schemas.openxmlformats.org/spreadsheetml/2006/main">Identification Manual</t>
  </si>
  <si xmlns="http://schemas.openxmlformats.org/spreadsheetml/2006/main">
    <t xmlns="http://schemas.openxmlformats.org/spreadsheetml/2006/main">Mantenimiento de oficinas</t>
  </si>
  <si xmlns="http://schemas.openxmlformats.org/spreadsheetml/2006/main">
    <t xmlns="http://schemas.openxmlformats.org/spreadsheetml/2006/main">Equipement et locaux</t>
  </si>
  <si xmlns="http://schemas.openxmlformats.org/spreadsheetml/2006/main">
    <t xmlns="http://schemas.openxmlformats.org/spreadsheetml/2006/main" xml:space="preserve">Checklist </t>
  </si>
  <si xmlns="http://schemas.openxmlformats.org/spreadsheetml/2006/main">
    <t xmlns="http://schemas.openxmlformats.org/spreadsheetml/2006/main">Suministros de oficina</t>
  </si>
  <si xmlns="http://schemas.openxmlformats.org/spreadsheetml/2006/main">
    <t xmlns="http://schemas.openxmlformats.org/spreadsheetml/2006/main">Fournitures de bureau</t>
  </si>
  <si xmlns="http://schemas.openxmlformats.org/spreadsheetml/2006/main">
    <t xmlns="http://schemas.openxmlformats.org/spreadsheetml/2006/main">Newsletter</t>
  </si>
  <si xmlns="http://schemas.openxmlformats.org/spreadsheetml/2006/main">
    <t xmlns="http://schemas.openxmlformats.org/spreadsheetml/2006/main">Equipo no fungible</t>
  </si>
  <si xmlns="http://schemas.openxmlformats.org/spreadsheetml/2006/main">
    <t xmlns="http://schemas.openxmlformats.org/spreadsheetml/2006/main" xml:space="preserve">Equipement durable </t>
  </si>
  <si xmlns="http://schemas.openxmlformats.org/spreadsheetml/2006/main">
    <t xmlns="http://schemas.openxmlformats.org/spreadsheetml/2006/main" xml:space="preserve">Publications </t>
  </si>
  <si xmlns="http://schemas.openxmlformats.org/spreadsheetml/2006/main">
    <t xmlns="http://schemas.openxmlformats.org/spreadsheetml/2006/main">Mantenimiento de oficinas</t>
  </si>
  <si xmlns="http://schemas.openxmlformats.org/spreadsheetml/2006/main">
    <t xmlns="http://schemas.openxmlformats.org/spreadsheetml/2006/main">Frais d'entretien</t>
  </si>
  <si xmlns="http://schemas.openxmlformats.org/spreadsheetml/2006/main">
    <t xmlns="http://schemas.openxmlformats.org/spreadsheetml/2006/main">Other publications &amp; printing</t>
  </si>
  <si xmlns="http://schemas.openxmlformats.org/spreadsheetml/2006/main">
    <t xmlns="http://schemas.openxmlformats.org/spreadsheetml/2006/main">Mantenimiento del equipo de oficinas</t>
  </si>
  <si xmlns="http://schemas.openxmlformats.org/spreadsheetml/2006/main">
    <t xmlns="http://schemas.openxmlformats.org/spreadsheetml/2006/main">Entretien de l'équipement</t>
  </si>
  <si xmlns="http://schemas.openxmlformats.org/spreadsheetml/2006/main">
    <t xmlns="http://schemas.openxmlformats.org/spreadsheetml/2006/main">Total, Reporting costs</t>
  </si>
  <si xmlns="http://schemas.openxmlformats.org/spreadsheetml/2006/main">
    <t xmlns="http://schemas.openxmlformats.org/spreadsheetml/2006/main">Comunicaciones (teléfono, fax, etc.)</t>
  </si>
  <si xmlns="http://schemas.openxmlformats.org/spreadsheetml/2006/main">
    <t xmlns="http://schemas.openxmlformats.org/spreadsheetml/2006/main">Communication (téléphone, fax, etc.)</t>
  </si>
  <si xmlns="http://schemas.openxmlformats.org/spreadsheetml/2006/main">
    <t xmlns="http://schemas.openxmlformats.org/spreadsheetml/2006/main">Cargos bancarios</t>
  </si>
  <si xmlns="http://schemas.openxmlformats.org/spreadsheetml/2006/main">
    <t xmlns="http://schemas.openxmlformats.org/spreadsheetml/2006/main">Frais bancaires</t>
  </si>
  <si xmlns="http://schemas.openxmlformats.org/spreadsheetml/2006/main">
    <t xmlns="http://schemas.openxmlformats.org/spreadsheetml/2006/main">Sundry</t>
  </si>
  <si xmlns="http://schemas.openxmlformats.org/spreadsheetml/2006/main">
    <t xmlns="http://schemas.openxmlformats.org/spreadsheetml/2006/main">Gastos de representación</t>
  </si>
  <si xmlns="http://schemas.openxmlformats.org/spreadsheetml/2006/main">
    <t xmlns="http://schemas.openxmlformats.org/spreadsheetml/2006/main" xml:space="preserve">Frais de représentation </t>
  </si>
  <si xmlns="http://schemas.openxmlformats.org/spreadsheetml/2006/main">
    <t xmlns="http://schemas.openxmlformats.org/spreadsheetml/2006/main">Communications (telephone, fax, mail, Internet)</t>
  </si>
  <si xmlns="http://schemas.openxmlformats.org/spreadsheetml/2006/main">
    <t xmlns="http://schemas.openxmlformats.org/spreadsheetml/2006/main">Total</t>
  </si>
  <si xmlns="http://schemas.openxmlformats.org/spreadsheetml/2006/main">
    <t xmlns="http://schemas.openxmlformats.org/spreadsheetml/2006/main">Total</t>
  </si>
  <si xmlns="http://schemas.openxmlformats.org/spreadsheetml/2006/main">
    <t xmlns="http://schemas.openxmlformats.org/spreadsheetml/2006/main">Logistics for CoP</t>
  </si>
  <si xmlns="http://schemas.openxmlformats.org/spreadsheetml/2006/main">
    <t xmlns="http://schemas.openxmlformats.org/spreadsheetml/2006/main" xml:space="preserve">Logistics for SC meeting </t>
  </si>
  <si xmlns="http://schemas.openxmlformats.org/spreadsheetml/2006/main">
    <t xmlns="http://schemas.openxmlformats.org/spreadsheetml/2006/main">Conferencia de las Partes (CdP)</t>
  </si>
  <si xmlns="http://schemas.openxmlformats.org/spreadsheetml/2006/main">
    <t xmlns="http://schemas.openxmlformats.org/spreadsheetml/2006/main">Session de la CdP</t>
  </si>
  <si xmlns="http://schemas.openxmlformats.org/spreadsheetml/2006/main">
    <t xmlns="http://schemas.openxmlformats.org/spreadsheetml/2006/main">Logistics for AC meeting</t>
  </si>
  <si xmlns="http://schemas.openxmlformats.org/spreadsheetml/2006/main">
    <t xmlns="http://schemas.openxmlformats.org/spreadsheetml/2006/main">Traducción de documentos para la CdP</t>
  </si>
  <si xmlns="http://schemas.openxmlformats.org/spreadsheetml/2006/main">
    <t xmlns="http://schemas.openxmlformats.org/spreadsheetml/2006/main">Traduction de documents</t>
  </si>
  <si xmlns="http://schemas.openxmlformats.org/spreadsheetml/2006/main">
    <t xmlns="http://schemas.openxmlformats.org/spreadsheetml/2006/main">Logistics for PC meeting</t>
  </si>
  <si xmlns="http://schemas.openxmlformats.org/spreadsheetml/2006/main">
    <t xmlns="http://schemas.openxmlformats.org/spreadsheetml/2006/main">Salarios/viajes del personal de conferencia para la CdP</t>
  </si>
  <si xmlns="http://schemas.openxmlformats.org/spreadsheetml/2006/main">
    <t xmlns="http://schemas.openxmlformats.org/spreadsheetml/2006/main">Salaires &amp; voyage du personnel de conférence</t>
  </si>
  <si xmlns="http://schemas.openxmlformats.org/spreadsheetml/2006/main">
    <t xmlns="http://schemas.openxmlformats.org/spreadsheetml/2006/main">Bank charges</t>
  </si>
  <si xmlns="http://schemas.openxmlformats.org/spreadsheetml/2006/main">
    <t xmlns="http://schemas.openxmlformats.org/spreadsheetml/2006/main">Viajes del personal de la Secretaria para la CdP</t>
  </si>
  <si xmlns="http://schemas.openxmlformats.org/spreadsheetml/2006/main">
    <t xmlns="http://schemas.openxmlformats.org/spreadsheetml/2006/main">Voyages du personnel du Secrétariat</t>
  </si>
  <si xmlns="http://schemas.openxmlformats.org/spreadsheetml/2006/main">
    <t xmlns="http://schemas.openxmlformats.org/spreadsheetml/2006/main">Total, Sundry</t>
  </si>
  <si xmlns="http://schemas.openxmlformats.org/spreadsheetml/2006/main">
    <t xmlns="http://schemas.openxmlformats.org/spreadsheetml/2006/main">Documentos relacionados con la CdP</t>
  </si>
  <si xmlns="http://schemas.openxmlformats.org/spreadsheetml/2006/main">
    <t xmlns="http://schemas.openxmlformats.org/spreadsheetml/2006/main">Documents pour la CdP</t>
  </si>
  <si xmlns="http://schemas.openxmlformats.org/spreadsheetml/2006/main">
    <t xmlns="http://schemas.openxmlformats.org/spreadsheetml/2006/main">Logística para la CdP</t>
  </si>
  <si xmlns="http://schemas.openxmlformats.org/spreadsheetml/2006/main">
    <t xmlns="http://schemas.openxmlformats.org/spreadsheetml/2006/main">Logistique pour la session</t>
  </si>
  <si xmlns="http://schemas.openxmlformats.org/spreadsheetml/2006/main">
    <t xmlns="http://schemas.openxmlformats.org/spreadsheetml/2006/main">Hospitality</t>
  </si>
  <si xmlns="http://schemas.openxmlformats.org/spreadsheetml/2006/main">
    <t xmlns="http://schemas.openxmlformats.org/spreadsheetml/2006/main">Grupo de expertos sobre el elefante africano</t>
  </si>
  <si xmlns="http://schemas.openxmlformats.org/spreadsheetml/2006/main">
    <t xmlns="http://schemas.openxmlformats.org/spreadsheetml/2006/main">Groupe de spécialistes de l'éléphant d'Afrique</t>
  </si>
  <si xmlns="http://schemas.openxmlformats.org/spreadsheetml/2006/main">
    <t xmlns="http://schemas.openxmlformats.org/spreadsheetml/2006/main">Hospitality</t>
  </si>
  <si xmlns="http://schemas.openxmlformats.org/spreadsheetml/2006/main">
    <t xmlns="http://schemas.openxmlformats.org/spreadsheetml/2006/main">Total</t>
  </si>
  <si xmlns="http://schemas.openxmlformats.org/spreadsheetml/2006/main">
    <t xmlns="http://schemas.openxmlformats.org/spreadsheetml/2006/main">Total</t>
  </si>
  <si xmlns="http://schemas.openxmlformats.org/spreadsheetml/2006/main">
    <t xmlns="http://schemas.openxmlformats.org/spreadsheetml/2006/main">Total, Hospitality</t>
  </si>
  <si xmlns="http://schemas.openxmlformats.org/spreadsheetml/2006/main">
    <t xmlns="http://schemas.openxmlformats.org/spreadsheetml/2006/main">Comité Permanente (SC)</t>
  </si>
  <si xmlns="http://schemas.openxmlformats.org/spreadsheetml/2006/main">
    <t xmlns="http://schemas.openxmlformats.org/spreadsheetml/2006/main">Session de la CdP</t>
  </si>
  <si xmlns="http://schemas.openxmlformats.org/spreadsheetml/2006/main">
    <t xmlns="http://schemas.openxmlformats.org/spreadsheetml/2006/main">Total, Miscellaneous component</t>
  </si>
  <si xmlns="http://schemas.openxmlformats.org/spreadsheetml/2006/main">
    <t xmlns="http://schemas.openxmlformats.org/spreadsheetml/2006/main">Traducción de documentos</t>
  </si>
  <si xmlns="http://schemas.openxmlformats.org/spreadsheetml/2006/main">
    <t xmlns="http://schemas.openxmlformats.org/spreadsheetml/2006/main">Traduction de documents</t>
  </si>
  <si xmlns="http://schemas.openxmlformats.org/spreadsheetml/2006/main">
    <t xmlns="http://schemas.openxmlformats.org/spreadsheetml/2006/main">Salarios/viajes del personal contratado para las reuniones del SC</t>
  </si>
  <si xmlns="http://schemas.openxmlformats.org/spreadsheetml/2006/main">
    <t xmlns="http://schemas.openxmlformats.org/spreadsheetml/2006/main">Salaires &amp; voyage du personnel de conférence</t>
  </si>
  <si xmlns="http://schemas.openxmlformats.org/spreadsheetml/2006/main">
    <t xmlns="http://schemas.openxmlformats.org/spreadsheetml/2006/main">Total direct costs</t>
  </si>
  <si xmlns="http://schemas.openxmlformats.org/spreadsheetml/2006/main">
    <t xmlns="http://schemas.openxmlformats.org/spreadsheetml/2006/main">Viajes de los miembros del SC</t>
  </si>
  <si xmlns="http://schemas.openxmlformats.org/spreadsheetml/2006/main">
    <t xmlns="http://schemas.openxmlformats.org/spreadsheetml/2006/main">Voyage de membres du Comité</t>
  </si>
  <si xmlns="http://schemas.openxmlformats.org/spreadsheetml/2006/main">
    <t xmlns="http://schemas.openxmlformats.org/spreadsheetml/2006/main">Programme Support Costs (13 %)</t>
  </si>
  <si xmlns="http://schemas.openxmlformats.org/spreadsheetml/2006/main">
    <t xmlns="http://schemas.openxmlformats.org/spreadsheetml/2006/main">Logística para las reuniones del SC</t>
  </si>
  <si xmlns="http://schemas.openxmlformats.org/spreadsheetml/2006/main">
    <t xmlns="http://schemas.openxmlformats.org/spreadsheetml/2006/main">Logistique pour la session</t>
  </si>
  <si xmlns="http://schemas.openxmlformats.org/spreadsheetml/2006/main">
    <t xmlns="http://schemas.openxmlformats.org/spreadsheetml/2006/main">TOTAL COSTS</t>
  </si>
  <si xmlns="http://schemas.openxmlformats.org/spreadsheetml/2006/main">
    <t xmlns="http://schemas.openxmlformats.org/spreadsheetml/2006/main">TOTAL GENERAL</t>
  </si>
  <si xmlns="http://schemas.openxmlformats.org/spreadsheetml/2006/main">
    <t xmlns="http://schemas.openxmlformats.org/spreadsheetml/2006/main">TOTAL GENERAL</t>
  </si>
  <si xmlns="http://schemas.openxmlformats.org/spreadsheetml/2006/main">
    <t xmlns="http://schemas.openxmlformats.org/spreadsheetml/2006/main">Percentage of expenditure</t>
  </si>
  <si xmlns="http://schemas.openxmlformats.org/spreadsheetml/2006/main">
    <t xmlns="http://schemas.openxmlformats.org/spreadsheetml/2006/main">2012-2013 average annual budget</t>
  </si>
  <si xmlns="http://schemas.openxmlformats.org/spreadsheetml/2006/main">
    <t xmlns="http://schemas.openxmlformats.org/spreadsheetml/2006/main">Average 2014-2016 budget</t>
  </si>
  <si xmlns="http://schemas.openxmlformats.org/spreadsheetml/2006/main">
    <t xmlns="http://schemas.openxmlformats.org/spreadsheetml/2006/main">2014-2016 average annual budget</t>
  </si>
  <si xmlns="http://schemas.openxmlformats.org/spreadsheetml/2006/main">
    <t xmlns="http://schemas.openxmlformats.org/spreadsheetml/2006/main">Difference</t>
  </si>
  <si xmlns="http://schemas.openxmlformats.org/spreadsheetml/2006/main">
    <t xmlns="http://schemas.openxmlformats.org/spreadsheetml/2006/main">Average annual percentage of increase in the budget</t>
  </si>
  <si xmlns="http://schemas.openxmlformats.org/spreadsheetml/2006/main">
    <t xmlns="http://schemas.openxmlformats.org/spreadsheetml/2006/main">Annex 3</t>
  </si>
  <si xmlns="http://schemas.openxmlformats.org/spreadsheetml/2006/main">
    <t xmlns="http://schemas.openxmlformats.org/spreadsheetml/2006/main">Support to CITES activities (QTL) for 2014-2016</t>
  </si>
  <si xmlns="http://schemas.openxmlformats.org/spreadsheetml/2006/main">
    <t xmlns="http://schemas.openxmlformats.org/spreadsheetml/2006/main" xml:space="preserve"> Budget
line</t>
  </si>
  <si xmlns="http://schemas.openxmlformats.org/spreadsheetml/2006/main">
    <t xmlns="http://schemas.openxmlformats.org/spreadsheetml/2006/main">Description</t>
  </si>
  <si xmlns="http://schemas.openxmlformats.org/spreadsheetml/2006/main">
    <t xmlns="http://schemas.openxmlformats.org/spreadsheetml/2006/main">Budget CoP-16</t>
  </si>
  <si xmlns="http://schemas.openxmlformats.org/spreadsheetml/2006/main">
    <t xmlns="http://schemas.openxmlformats.org/spreadsheetml/2006/main">Budget IMIS</t>
  </si>
  <si xmlns="http://schemas.openxmlformats.org/spreadsheetml/2006/main">
    <t xmlns="http://schemas.openxmlformats.org/spreadsheetml/2006/main">Expenditure</t>
  </si>
  <si xmlns="http://schemas.openxmlformats.org/spreadsheetml/2006/main">
    <t xmlns="http://schemas.openxmlformats.org/spreadsheetml/2006/main">Project</t>
  </si>
  <si xmlns="http://schemas.openxmlformats.org/spreadsheetml/2006/main">
    <t xmlns="http://schemas.openxmlformats.org/spreadsheetml/2006/main">Contribution received</t>
  </si>
  <si xmlns="http://schemas.openxmlformats.org/spreadsheetml/2006/main">
    <t xmlns="http://schemas.openxmlformats.org/spreadsheetml/2006/main">Donor</t>
  </si>
  <si xmlns="http://schemas.openxmlformats.org/spreadsheetml/2006/main">
    <t xmlns="http://schemas.openxmlformats.org/spreadsheetml/2006/main">Personnel component</t>
  </si>
  <si xmlns="http://schemas.openxmlformats.org/spreadsheetml/2006/main">
    <t xmlns="http://schemas.openxmlformats.org/spreadsheetml/2006/main">Professional staff</t>
  </si>
  <si xmlns="http://schemas.openxmlformats.org/spreadsheetml/2006/main">
    <t xmlns="http://schemas.openxmlformats.org/spreadsheetml/2006/main">ICCWC Support Officer - P2 (funded by UK)</t>
  </si>
  <si xmlns="http://schemas.openxmlformats.org/spreadsheetml/2006/main">
    <t xmlns="http://schemas.openxmlformats.org/spreadsheetml/2006/main">2K70</t>
  </si>
  <si xmlns="http://schemas.openxmlformats.org/spreadsheetml/2006/main">
    <t xmlns="http://schemas.openxmlformats.org/spreadsheetml/2006/main">United Kingdom</t>
  </si>
  <si xmlns="http://schemas.openxmlformats.org/spreadsheetml/2006/main">
    <t xmlns="http://schemas.openxmlformats.org/spreadsheetml/2006/main">Edward</t>
  </si>
  <si xmlns="http://schemas.openxmlformats.org/spreadsheetml/2006/main">
    <t xmlns="http://schemas.openxmlformats.org/spreadsheetml/2006/main">Marine Species Officers - P2 (JPO funded by Germany)</t>
  </si>
  <si xmlns="http://schemas.openxmlformats.org/spreadsheetml/2006/main">
    <t xmlns="http://schemas.openxmlformats.org/spreadsheetml/2006/main">Daniel (JPO line UNEP - Germany</t>
  </si>
  <si xmlns="http://schemas.openxmlformats.org/spreadsheetml/2006/main">
    <t xmlns="http://schemas.openxmlformats.org/spreadsheetml/2006/main">CITES/CMS Progamme Officer - P3 (funded by Germany)</t>
  </si>
  <si xmlns="http://schemas.openxmlformats.org/spreadsheetml/2006/main">
    <t xmlns="http://schemas.openxmlformats.org/spreadsheetml/2006/main">Clara (50%? - Germany)</t>
  </si>
  <si xmlns="http://schemas.openxmlformats.org/spreadsheetml/2006/main">
    <t xmlns="http://schemas.openxmlformats.org/spreadsheetml/2006/main">Coordinator MIKE - P4 (funded from ENRTP project 2L59)</t>
  </si>
  <si xmlns="http://schemas.openxmlformats.org/spreadsheetml/2006/main">
    <t xmlns="http://schemas.openxmlformats.org/spreadsheetml/2006/main">2L59</t>
  </si>
  <si xmlns="http://schemas.openxmlformats.org/spreadsheetml/2006/main">
    <t xmlns="http://schemas.openxmlformats.org/spreadsheetml/2006/main">see below under line 2112</t>
  </si>
  <si xmlns="http://schemas.openxmlformats.org/spreadsheetml/2006/main">
    <t xmlns="http://schemas.openxmlformats.org/spreadsheetml/2006/main">Julian</t>
  </si>
  <si xmlns="http://schemas.openxmlformats.org/spreadsheetml/2006/main">
    <t xmlns="http://schemas.openxmlformats.org/spreadsheetml/2006/main">Database Anlyst MIKE - P3 (funded from ENRTP project 2L59)</t>
  </si>
  <si xmlns="http://schemas.openxmlformats.org/spreadsheetml/2006/main">
    <t xmlns="http://schemas.openxmlformats.org/spreadsheetml/2006/main">2L59</t>
  </si>
  <si xmlns="http://schemas.openxmlformats.org/spreadsheetml/2006/main">
    <t xmlns="http://schemas.openxmlformats.org/spreadsheetml/2006/main">see below under line 2112</t>
  </si>
  <si xmlns="http://schemas.openxmlformats.org/spreadsheetml/2006/main">
    <t xmlns="http://schemas.openxmlformats.org/spreadsheetml/2006/main">Mrigesh - start mid-January 2016</t>
  </si>
  <si xmlns="http://schemas.openxmlformats.org/spreadsheetml/2006/main">
    <t xmlns="http://schemas.openxmlformats.org/spreadsheetml/2006/main">Programme Management Officer - P3 (funded from ENRTP 2L59)</t>
  </si>
  <si xmlns="http://schemas.openxmlformats.org/spreadsheetml/2006/main">
    <t xmlns="http://schemas.openxmlformats.org/spreadsheetml/2006/main">2L59</t>
  </si>
  <si xmlns="http://schemas.openxmlformats.org/spreadsheetml/2006/main">
    <t xmlns="http://schemas.openxmlformats.org/spreadsheetml/2006/main">see below under line 2112</t>
  </si>
  <si xmlns="http://schemas.openxmlformats.org/spreadsheetml/2006/main">
    <t xmlns="http://schemas.openxmlformats.org/spreadsheetml/2006/main">David - start 01.12.2015</t>
  </si>
  <si xmlns="http://schemas.openxmlformats.org/spreadsheetml/2006/main">
    <t xmlns="http://schemas.openxmlformats.org/spreadsheetml/2006/main">Total, Professional staff</t>
  </si>
  <si xmlns="http://schemas.openxmlformats.org/spreadsheetml/2006/main">
    <t xmlns="http://schemas.openxmlformats.org/spreadsheetml/2006/main">Consultants</t>
  </si>
  <si xmlns="http://schemas.openxmlformats.org/spreadsheetml/2006/main">
    <t xmlns="http://schemas.openxmlformats.org/spreadsheetml/2006/main">Periodic review of the Appendices</t>
  </si>
  <si xmlns="http://schemas.openxmlformats.org/spreadsheetml/2006/main">
    <t xmlns="http://schemas.openxmlformats.org/spreadsheetml/2006/main">2K70</t>
  </si>
  <si xmlns="http://schemas.openxmlformats.org/spreadsheetml/2006/main">
    <t xmlns="http://schemas.openxmlformats.org/spreadsheetml/2006/main">National Legislation Project</t>
  </si>
  <si xmlns="http://schemas.openxmlformats.org/spreadsheetml/2006/main">
    <t xmlns="http://schemas.openxmlformats.org/spreadsheetml/2006/main">2K70</t>
  </si>
  <si xmlns="http://schemas.openxmlformats.org/spreadsheetml/2006/main">
    <t xmlns="http://schemas.openxmlformats.org/spreadsheetml/2006/main">Assistance on livelihood issues</t>
  </si>
  <si xmlns="http://schemas.openxmlformats.org/spreadsheetml/2006/main">
    <t xmlns="http://schemas.openxmlformats.org/spreadsheetml/2006/main">E-permitting tools</t>
  </si>
  <si xmlns="http://schemas.openxmlformats.org/spreadsheetml/2006/main">
    <t xmlns="http://schemas.openxmlformats.org/spreadsheetml/2006/main">Review of Resolutions, multilateral measures</t>
  </si>
  <si xmlns="http://schemas.openxmlformats.org/spreadsheetml/2006/main">
    <t xmlns="http://schemas.openxmlformats.org/spreadsheetml/2006/main">General consultancy</t>
  </si>
  <si xmlns="http://schemas.openxmlformats.org/spreadsheetml/2006/main">
    <t xmlns="http://schemas.openxmlformats.org/spreadsheetml/2006/main">ICCWC support expert</t>
  </si>
  <si xmlns="http://schemas.openxmlformats.org/spreadsheetml/2006/main">
    <t xmlns="http://schemas.openxmlformats.org/spreadsheetml/2006/main">2K70</t>
  </si>
  <si xmlns="http://schemas.openxmlformats.org/spreadsheetml/2006/main">
    <t xmlns="http://schemas.openxmlformats.org/spreadsheetml/2006/main">Lisa consultant</t>
  </si>
  <si xmlns="http://schemas.openxmlformats.org/spreadsheetml/2006/main">
    <t xmlns="http://schemas.openxmlformats.org/spreadsheetml/2006/main">Webiste Assistance</t>
  </si>
  <si xmlns="http://schemas.openxmlformats.org/spreadsheetml/2006/main">
    <t xmlns="http://schemas.openxmlformats.org/spreadsheetml/2006/main">2K70</t>
  </si>
  <si xmlns="http://schemas.openxmlformats.org/spreadsheetml/2006/main">
    <t xmlns="http://schemas.openxmlformats.org/spreadsheetml/2006/main">Eua de Web consultancy</t>
  </si>
  <si xmlns="http://schemas.openxmlformats.org/spreadsheetml/2006/main">
    <t xmlns="http://schemas.openxmlformats.org/spreadsheetml/2006/main">Translation of document</t>
  </si>
  <si xmlns="http://schemas.openxmlformats.org/spreadsheetml/2006/main">
    <t xmlns="http://schemas.openxmlformats.org/spreadsheetml/2006/main">Timber trade study</t>
  </si>
  <si xmlns="http://schemas.openxmlformats.org/spreadsheetml/2006/main">
    <t xmlns="http://schemas.openxmlformats.org/spreadsheetml/2006/main">2K70</t>
  </si>
  <si xmlns="http://schemas.openxmlformats.org/spreadsheetml/2006/main">
    <t xmlns="http://schemas.openxmlformats.org/spreadsheetml/2006/main">United States of America</t>
  </si>
  <si xmlns="http://schemas.openxmlformats.org/spreadsheetml/2006/main">
    <t xmlns="http://schemas.openxmlformats.org/spreadsheetml/2006/main">Total, Consultants</t>
  </si>
  <si xmlns="http://schemas.openxmlformats.org/spreadsheetml/2006/main">
    <t xmlns="http://schemas.openxmlformats.org/spreadsheetml/2006/main">Administrative support</t>
  </si>
  <si xmlns="http://schemas.openxmlformats.org/spreadsheetml/2006/main">
    <t xmlns="http://schemas.openxmlformats.org/spreadsheetml/2006/main">(Database and Systems Assistant) Team Assistant</t>
  </si>
  <si xmlns="http://schemas.openxmlformats.org/spreadsheetml/2006/main">
    <t xmlns="http://schemas.openxmlformats.org/spreadsheetml/2006/main">2K70</t>
  </si>
  <si xmlns="http://schemas.openxmlformats.org/spreadsheetml/2006/main">
    <t xmlns="http://schemas.openxmlformats.org/spreadsheetml/2006/main">Shashika?</t>
  </si>
  <si xmlns="http://schemas.openxmlformats.org/spreadsheetml/2006/main">
    <t xmlns="http://schemas.openxmlformats.org/spreadsheetml/2006/main">Progamme Assistant - G5 (funded from ENRTP project 2K15/16)</t>
  </si>
  <si xmlns="http://schemas.openxmlformats.org/spreadsheetml/2006/main">
    <t xmlns="http://schemas.openxmlformats.org/spreadsheetml/2006/main">Sarina (40%)</t>
  </si>
  <si xmlns="http://schemas.openxmlformats.org/spreadsheetml/2006/main">
    <t xmlns="http://schemas.openxmlformats.org/spreadsheetml/2006/main">Administrative support MIKE - G6 (funded from ENRTP 2L59)</t>
  </si>
  <si xmlns="http://schemas.openxmlformats.org/spreadsheetml/2006/main">
    <t xmlns="http://schemas.openxmlformats.org/spreadsheetml/2006/main">2L59</t>
  </si>
  <si xmlns="http://schemas.openxmlformats.org/spreadsheetml/2006/main">
    <t xmlns="http://schemas.openxmlformats.org/spreadsheetml/2006/main">Margaret</t>
  </si>
  <si xmlns="http://schemas.openxmlformats.org/spreadsheetml/2006/main">
    <t xmlns="http://schemas.openxmlformats.org/spreadsheetml/2006/main">Administrative support MIKE - G5 (funded fom ENRTP project 2L59)</t>
  </si>
  <si xmlns="http://schemas.openxmlformats.org/spreadsheetml/2006/main">
    <t xmlns="http://schemas.openxmlformats.org/spreadsheetml/2006/main">2L59</t>
  </si>
  <si xmlns="http://schemas.openxmlformats.org/spreadsheetml/2006/main">
    <t xmlns="http://schemas.openxmlformats.org/spreadsheetml/2006/main">Vacant (1/10/15) former Claire</t>
  </si>
  <si xmlns="http://schemas.openxmlformats.org/spreadsheetml/2006/main">
    <t xmlns="http://schemas.openxmlformats.org/spreadsheetml/2006/main">Temporary assistance</t>
  </si>
  <si xmlns="http://schemas.openxmlformats.org/spreadsheetml/2006/main">
    <t xmlns="http://schemas.openxmlformats.org/spreadsheetml/2006/main">Total, Administrative support</t>
  </si>
  <si xmlns="http://schemas.openxmlformats.org/spreadsheetml/2006/main">
    <t xmlns="http://schemas.openxmlformats.org/spreadsheetml/2006/main">Travel on official business</t>
  </si>
  <si xmlns="http://schemas.openxmlformats.org/spreadsheetml/2006/main">
    <t xmlns="http://schemas.openxmlformats.org/spreadsheetml/2006/main" xml:space="preserve">Cooperation with other scientific bodies </t>
  </si>
  <si xmlns="http://schemas.openxmlformats.org/spreadsheetml/2006/main">
    <t xmlns="http://schemas.openxmlformats.org/spreadsheetml/2006/main">2K70</t>
  </si>
  <si xmlns="http://schemas.openxmlformats.org/spreadsheetml/2006/main">
    <t xmlns="http://schemas.openxmlformats.org/spreadsheetml/2006/main">Compliance-related assistance &amp; missions</t>
  </si>
  <si xmlns="http://schemas.openxmlformats.org/spreadsheetml/2006/main">
    <t xmlns="http://schemas.openxmlformats.org/spreadsheetml/2006/main">2K70</t>
  </si>
  <si xmlns="http://schemas.openxmlformats.org/spreadsheetml/2006/main">
    <t xmlns="http://schemas.openxmlformats.org/spreadsheetml/2006/main">Capacity-building national legislation project</t>
  </si>
  <si xmlns="http://schemas.openxmlformats.org/spreadsheetml/2006/main">
    <t xmlns="http://schemas.openxmlformats.org/spreadsheetml/2006/main">2K70</t>
  </si>
  <si xmlns="http://schemas.openxmlformats.org/spreadsheetml/2006/main">
    <t xmlns="http://schemas.openxmlformats.org/spreadsheetml/2006/main">Japan</t>
  </si>
  <si xmlns="http://schemas.openxmlformats.org/spreadsheetml/2006/main">
    <t xmlns="http://schemas.openxmlformats.org/spreadsheetml/2006/main">Enforcement-related missions</t>
  </si>
  <si xmlns="http://schemas.openxmlformats.org/spreadsheetml/2006/main">
    <t xmlns="http://schemas.openxmlformats.org/spreadsheetml/2006/main">2K70</t>
  </si>
  <si xmlns="http://schemas.openxmlformats.org/spreadsheetml/2006/main">
    <t xmlns="http://schemas.openxmlformats.org/spreadsheetml/2006/main">ICCWC travel</t>
  </si>
  <si xmlns="http://schemas.openxmlformats.org/spreadsheetml/2006/main">
    <t xmlns="http://schemas.openxmlformats.org/spreadsheetml/2006/main">2K70</t>
  </si>
  <si xmlns="http://schemas.openxmlformats.org/spreadsheetml/2006/main">
    <t xmlns="http://schemas.openxmlformats.org/spreadsheetml/2006/main">Travel related to capacity building and knowledge management</t>
  </si>
  <si xmlns="http://schemas.openxmlformats.org/spreadsheetml/2006/main">
    <t xmlns="http://schemas.openxmlformats.org/spreadsheetml/2006/main">2K70</t>
  </si>
  <si xmlns="http://schemas.openxmlformats.org/spreadsheetml/2006/main">
    <t xmlns="http://schemas.openxmlformats.org/spreadsheetml/2006/main">Participation in meetings on international cooperation &amp; synergies</t>
  </si>
  <si xmlns="http://schemas.openxmlformats.org/spreadsheetml/2006/main">
    <t xmlns="http://schemas.openxmlformats.org/spreadsheetml/2006/main">2K70</t>
  </si>
  <si xmlns="http://schemas.openxmlformats.org/spreadsheetml/2006/main">
    <t xmlns="http://schemas.openxmlformats.org/spreadsheetml/2006/main">Capacity-building national legislation project</t>
  </si>
  <si xmlns="http://schemas.openxmlformats.org/spreadsheetml/2006/main">
    <t xmlns="http://schemas.openxmlformats.org/spreadsheetml/2006/main">2K70</t>
  </si>
  <si xmlns="http://schemas.openxmlformats.org/spreadsheetml/2006/main">
    <t xmlns="http://schemas.openxmlformats.org/spreadsheetml/2006/main">Japan</t>
  </si>
  <si xmlns="http://schemas.openxmlformats.org/spreadsheetml/2006/main">
    <t xmlns="http://schemas.openxmlformats.org/spreadsheetml/2006/main">Access to financing &amp; resource mobilization</t>
  </si>
  <si xmlns="http://schemas.openxmlformats.org/spreadsheetml/2006/main">
    <t xmlns="http://schemas.openxmlformats.org/spreadsheetml/2006/main">2K70</t>
  </si>
  <si xmlns="http://schemas.openxmlformats.org/spreadsheetml/2006/main">
    <t xmlns="http://schemas.openxmlformats.org/spreadsheetml/2006/main">CITES Staff travel to CoP meeting / preliminary site-vistis</t>
  </si>
  <si xmlns="http://schemas.openxmlformats.org/spreadsheetml/2006/main">
    <t xmlns="http://schemas.openxmlformats.org/spreadsheetml/2006/main">2K70</t>
  </si>
  <si xmlns="http://schemas.openxmlformats.org/spreadsheetml/2006/main">
    <t xmlns="http://schemas.openxmlformats.org/spreadsheetml/2006/main">New Party briefing (Mozambique and Angola)</t>
  </si>
  <si xmlns="http://schemas.openxmlformats.org/spreadsheetml/2006/main">
    <t xmlns="http://schemas.openxmlformats.org/spreadsheetml/2006/main">2K70</t>
  </si>
  <si xmlns="http://schemas.openxmlformats.org/spreadsheetml/2006/main">
    <t xmlns="http://schemas.openxmlformats.org/spreadsheetml/2006/main">United Kingdom</t>
  </si>
  <si xmlns="http://schemas.openxmlformats.org/spreadsheetml/2006/main">
    <t xmlns="http://schemas.openxmlformats.org/spreadsheetml/2006/main" xml:space="preserve">Reimbursable travel </t>
  </si>
  <si xmlns="http://schemas.openxmlformats.org/spreadsheetml/2006/main">
    <t xmlns="http://schemas.openxmlformats.org/spreadsheetml/2006/main">2K70</t>
  </si>
  <si xmlns="http://schemas.openxmlformats.org/spreadsheetml/2006/main">
    <t xmlns="http://schemas.openxmlformats.org/spreadsheetml/2006/main" xml:space="preserve">Total, Travel on official business </t>
  </si>
  <si xmlns="http://schemas.openxmlformats.org/spreadsheetml/2006/main">
    <t xmlns="http://schemas.openxmlformats.org/spreadsheetml/2006/main">Total, Personnel component</t>
  </si>
  <si xmlns="http://schemas.openxmlformats.org/spreadsheetml/2006/main">
    <t xmlns="http://schemas.openxmlformats.org/spreadsheetml/2006/main">Sub-contract component</t>
  </si>
  <si xmlns="http://schemas.openxmlformats.org/spreadsheetml/2006/main">
    <t xmlns="http://schemas.openxmlformats.org/spreadsheetml/2006/main">CoP16 Decision - Scientific support</t>
  </si>
  <si xmlns="http://schemas.openxmlformats.org/spreadsheetml/2006/main">
    <t xmlns="http://schemas.openxmlformats.org/spreadsheetml/2006/main">2K70</t>
  </si>
  <si xmlns="http://schemas.openxmlformats.org/spreadsheetml/2006/main">
    <t xmlns="http://schemas.openxmlformats.org/spreadsheetml/2006/main">CoP16 Decision - Scientific support</t>
  </si>
  <si xmlns="http://schemas.openxmlformats.org/spreadsheetml/2006/main">
    <t xmlns="http://schemas.openxmlformats.org/spreadsheetml/2006/main">2K15</t>
  </si>
  <si xmlns="http://schemas.openxmlformats.org/spreadsheetml/2006/main">
    <t xmlns="http://schemas.openxmlformats.org/spreadsheetml/2006/main">CoP16 Decision - Enforcement</t>
  </si>
  <si xmlns="http://schemas.openxmlformats.org/spreadsheetml/2006/main">
    <t xmlns="http://schemas.openxmlformats.org/spreadsheetml/2006/main">CoP16 Decision - Enforcement</t>
  </si>
  <si xmlns="http://schemas.openxmlformats.org/spreadsheetml/2006/main">
    <t xmlns="http://schemas.openxmlformats.org/spreadsheetml/2006/main">2K15</t>
  </si>
  <si xmlns="http://schemas.openxmlformats.org/spreadsheetml/2006/main">
    <t xmlns="http://schemas.openxmlformats.org/spreadsheetml/2006/main">Cooperations between CITES and ITTO</t>
  </si>
  <si xmlns="http://schemas.openxmlformats.org/spreadsheetml/2006/main">
    <t xmlns="http://schemas.openxmlformats.org/spreadsheetml/2006/main">2K70</t>
  </si>
  <si xmlns="http://schemas.openxmlformats.org/spreadsheetml/2006/main">
    <t xmlns="http://schemas.openxmlformats.org/spreadsheetml/2006/main">CoP16 Decision - Legislation and compliance</t>
  </si>
  <si xmlns="http://schemas.openxmlformats.org/spreadsheetml/2006/main">
    <t xmlns="http://schemas.openxmlformats.org/spreadsheetml/2006/main">CoP16 Decision - Legislation and compliance</t>
  </si>
  <si xmlns="http://schemas.openxmlformats.org/spreadsheetml/2006/main">
    <t xmlns="http://schemas.openxmlformats.org/spreadsheetml/2006/main">2K15</t>
  </si>
  <si xmlns="http://schemas.openxmlformats.org/spreadsheetml/2006/main">
    <t xmlns="http://schemas.openxmlformats.org/spreadsheetml/2006/main">CoP16 Decision - Capacity building and KM</t>
  </si>
  <si xmlns="http://schemas.openxmlformats.org/spreadsheetml/2006/main">
    <t xmlns="http://schemas.openxmlformats.org/spreadsheetml/2006/main">2K70</t>
  </si>
  <si xmlns="http://schemas.openxmlformats.org/spreadsheetml/2006/main">
    <t xmlns="http://schemas.openxmlformats.org/spreadsheetml/2006/main">CoP16 Decision - Capacity building and KM</t>
  </si>
  <si xmlns="http://schemas.openxmlformats.org/spreadsheetml/2006/main">
    <t xmlns="http://schemas.openxmlformats.org/spreadsheetml/2006/main">2K15</t>
  </si>
  <si xmlns="http://schemas.openxmlformats.org/spreadsheetml/2006/main">
    <t xmlns="http://schemas.openxmlformats.org/spreadsheetml/2006/main">CoP16 Decision - Synergies, cooperations, access to funding</t>
  </si>
  <si xmlns="http://schemas.openxmlformats.org/spreadsheetml/2006/main">
    <t xmlns="http://schemas.openxmlformats.org/spreadsheetml/2006/main">Non-detriment findings</t>
  </si>
  <si xmlns="http://schemas.openxmlformats.org/spreadsheetml/2006/main">
    <t xmlns="http://schemas.openxmlformats.org/spreadsheetml/2006/main">2K15</t>
  </si>
  <si xmlns="http://schemas.openxmlformats.org/spreadsheetml/2006/main">
    <t xmlns="http://schemas.openxmlformats.org/spreadsheetml/2006/main">CITES Implementation</t>
  </si>
  <si xmlns="http://schemas.openxmlformats.org/spreadsheetml/2006/main">
    <t xmlns="http://schemas.openxmlformats.org/spreadsheetml/2006/main">2K70</t>
  </si>
  <si xmlns="http://schemas.openxmlformats.org/spreadsheetml/2006/main">
    <t xmlns="http://schemas.openxmlformats.org/spreadsheetml/2006/main">Enforcement-related activties</t>
  </si>
  <si xmlns="http://schemas.openxmlformats.org/spreadsheetml/2006/main">
    <t xmlns="http://schemas.openxmlformats.org/spreadsheetml/2006/main">2K70</t>
  </si>
  <si xmlns="http://schemas.openxmlformats.org/spreadsheetml/2006/main">
    <t xmlns="http://schemas.openxmlformats.org/spreadsheetml/2006/main">Coordination of enforcement task forces</t>
  </si>
  <si xmlns="http://schemas.openxmlformats.org/spreadsheetml/2006/main">
    <t xmlns="http://schemas.openxmlformats.org/spreadsheetml/2006/main">Snake trade and Conservation Management</t>
  </si>
  <si xmlns="http://schemas.openxmlformats.org/spreadsheetml/2006/main">
    <t xmlns="http://schemas.openxmlformats.org/spreadsheetml/2006/main">2K70</t>
  </si>
  <si xmlns="http://schemas.openxmlformats.org/spreadsheetml/2006/main">
    <t xmlns="http://schemas.openxmlformats.org/spreadsheetml/2006/main">Switzerland</t>
  </si>
  <si xmlns="http://schemas.openxmlformats.org/spreadsheetml/2006/main">
    <t xmlns="http://schemas.openxmlformats.org/spreadsheetml/2006/main">ICCWC activities and projects</t>
  </si>
  <si xmlns="http://schemas.openxmlformats.org/spreadsheetml/2006/main">
    <t xmlns="http://schemas.openxmlformats.org/spreadsheetml/2006/main">2K70</t>
  </si>
  <si xmlns="http://schemas.openxmlformats.org/spreadsheetml/2006/main">
    <t xmlns="http://schemas.openxmlformats.org/spreadsheetml/2006/main">Scientific Cooperation</t>
  </si>
  <si xmlns="http://schemas.openxmlformats.org/spreadsheetml/2006/main">
    <t xmlns="http://schemas.openxmlformats.org/spreadsheetml/2006/main">2K70</t>
  </si>
  <si xmlns="http://schemas.openxmlformats.org/spreadsheetml/2006/main">
    <t xmlns="http://schemas.openxmlformats.org/spreadsheetml/2006/main">Wildlife trade policy reviews</t>
  </si>
  <si xmlns="http://schemas.openxmlformats.org/spreadsheetml/2006/main">
    <t xmlns="http://schemas.openxmlformats.org/spreadsheetml/2006/main">Prunus Africana in Burundi</t>
  </si>
  <si xmlns="http://schemas.openxmlformats.org/spreadsheetml/2006/main">
    <t xmlns="http://schemas.openxmlformats.org/spreadsheetml/2006/main">2K70</t>
  </si>
  <si xmlns="http://schemas.openxmlformats.org/spreadsheetml/2006/main">
    <t xmlns="http://schemas.openxmlformats.org/spreadsheetml/2006/main">Assistance to Master's course</t>
  </si>
  <si xmlns="http://schemas.openxmlformats.org/spreadsheetml/2006/main">
    <t xmlns="http://schemas.openxmlformats.org/spreadsheetml/2006/main">Strenghtening implementation of new Parties</t>
  </si>
  <si xmlns="http://schemas.openxmlformats.org/spreadsheetml/2006/main">
    <t xmlns="http://schemas.openxmlformats.org/spreadsheetml/2006/main">2K70</t>
  </si>
  <si xmlns="http://schemas.openxmlformats.org/spreadsheetml/2006/main">
    <t xmlns="http://schemas.openxmlformats.org/spreadsheetml/2006/main">Australia</t>
  </si>
  <si xmlns="http://schemas.openxmlformats.org/spreadsheetml/2006/main">
    <t xmlns="http://schemas.openxmlformats.org/spreadsheetml/2006/main">Implementation of MIKE Phase III</t>
  </si>
  <si xmlns="http://schemas.openxmlformats.org/spreadsheetml/2006/main">
    <t xmlns="http://schemas.openxmlformats.org/spreadsheetml/2006/main">2J39/ 2J50/ 2J51</t>
  </si>
  <si xmlns="http://schemas.openxmlformats.org/spreadsheetml/2006/main">
    <t xmlns="http://schemas.openxmlformats.org/spreadsheetml/2006/main">MIKE in Asia (France)</t>
  </si>
  <si xmlns="http://schemas.openxmlformats.org/spreadsheetml/2006/main">
    <t xmlns="http://schemas.openxmlformats.org/spreadsheetml/2006/main">2K70</t>
  </si>
  <si xmlns="http://schemas.openxmlformats.org/spreadsheetml/2006/main">
    <t xmlns="http://schemas.openxmlformats.org/spreadsheetml/2006/main">Implementation of MIKES</t>
  </si>
  <si xmlns="http://schemas.openxmlformats.org/spreadsheetml/2006/main">
    <t xmlns="http://schemas.openxmlformats.org/spreadsheetml/2006/main">2L59</t>
  </si>
  <si xmlns="http://schemas.openxmlformats.org/spreadsheetml/2006/main">
    <t xmlns="http://schemas.openxmlformats.org/spreadsheetml/2006/main">European Commission</t>
  </si>
  <si xmlns="http://schemas.openxmlformats.org/spreadsheetml/2006/main">
    <t xmlns="http://schemas.openxmlformats.org/spreadsheetml/2006/main">Asian big cats</t>
  </si>
  <si xmlns="http://schemas.openxmlformats.org/spreadsheetml/2006/main">
    <t xmlns="http://schemas.openxmlformats.org/spreadsheetml/2006/main">2K70</t>
  </si>
  <si xmlns="http://schemas.openxmlformats.org/spreadsheetml/2006/main">
    <t xmlns="http://schemas.openxmlformats.org/spreadsheetml/2006/main">Control of Ivory trade</t>
  </si>
  <si xmlns="http://schemas.openxmlformats.org/spreadsheetml/2006/main">
    <t xmlns="http://schemas.openxmlformats.org/spreadsheetml/2006/main">2K70</t>
  </si>
  <si xmlns="http://schemas.openxmlformats.org/spreadsheetml/2006/main">
    <t xmlns="http://schemas.openxmlformats.org/spreadsheetml/2006/main">African and Asian Rhinoceros conservation</t>
  </si>
  <si xmlns="http://schemas.openxmlformats.org/spreadsheetml/2006/main">
    <t xmlns="http://schemas.openxmlformats.org/spreadsheetml/2006/main">2K70</t>
  </si>
  <si xmlns="http://schemas.openxmlformats.org/spreadsheetml/2006/main">
    <t xmlns="http://schemas.openxmlformats.org/spreadsheetml/2006/main">Wildlife Enforcement Network (WEN) support</t>
  </si>
  <si xmlns="http://schemas.openxmlformats.org/spreadsheetml/2006/main">
    <t xmlns="http://schemas.openxmlformats.org/spreadsheetml/2006/main">2K70</t>
  </si>
  <si xmlns="http://schemas.openxmlformats.org/spreadsheetml/2006/main">
    <t xmlns="http://schemas.openxmlformats.org/spreadsheetml/2006/main">NDF for freshwater turtles and tortoises</t>
  </si>
  <si xmlns="http://schemas.openxmlformats.org/spreadsheetml/2006/main">
    <t xmlns="http://schemas.openxmlformats.org/spreadsheetml/2006/main">2K70</t>
  </si>
  <si xmlns="http://schemas.openxmlformats.org/spreadsheetml/2006/main">
    <t xmlns="http://schemas.openxmlformats.org/spreadsheetml/2006/main" xml:space="preserve">Malagasy ebonies and rosewood </t>
  </si>
  <si xmlns="http://schemas.openxmlformats.org/spreadsheetml/2006/main">
    <t xmlns="http://schemas.openxmlformats.org/spreadsheetml/2006/main">2K70</t>
  </si>
  <si xmlns="http://schemas.openxmlformats.org/spreadsheetml/2006/main">
    <t xmlns="http://schemas.openxmlformats.org/spreadsheetml/2006/main">NDF for snakes</t>
  </si>
  <si xmlns="http://schemas.openxmlformats.org/spreadsheetml/2006/main">
    <t xmlns="http://schemas.openxmlformats.org/spreadsheetml/2006/main">2K70</t>
  </si>
  <si xmlns="http://schemas.openxmlformats.org/spreadsheetml/2006/main">
    <t xmlns="http://schemas.openxmlformats.org/spreadsheetml/2006/main">Support to MA re national reports</t>
  </si>
  <si xmlns="http://schemas.openxmlformats.org/spreadsheetml/2006/main">
    <t xmlns="http://schemas.openxmlformats.org/spreadsheetml/2006/main">2K70</t>
  </si>
  <si xmlns="http://schemas.openxmlformats.org/spreadsheetml/2006/main">
    <t xmlns="http://schemas.openxmlformats.org/spreadsheetml/2006/main">Assessment of resolutions</t>
  </si>
  <si xmlns="http://schemas.openxmlformats.org/spreadsheetml/2006/main">
    <t xmlns="http://schemas.openxmlformats.org/spreadsheetml/2006/main">2K70</t>
  </si>
  <si xmlns="http://schemas.openxmlformats.org/spreadsheetml/2006/main">
    <t xmlns="http://schemas.openxmlformats.org/spreadsheetml/2006/main">CTA Translation tool</t>
  </si>
  <si xmlns="http://schemas.openxmlformats.org/spreadsheetml/2006/main">
    <t xmlns="http://schemas.openxmlformats.org/spreadsheetml/2006/main">2K70</t>
  </si>
  <si xmlns="http://schemas.openxmlformats.org/spreadsheetml/2006/main">
    <t xmlns="http://schemas.openxmlformats.org/spreadsheetml/2006/main">CITES and Livelihoods</t>
  </si>
  <si xmlns="http://schemas.openxmlformats.org/spreadsheetml/2006/main">
    <t xmlns="http://schemas.openxmlformats.org/spreadsheetml/2006/main">2K70</t>
  </si>
  <si xmlns="http://schemas.openxmlformats.org/spreadsheetml/2006/main">
    <t xmlns="http://schemas.openxmlformats.org/spreadsheetml/2006/main">CITES project from Sanderson Estate</t>
  </si>
  <si xmlns="http://schemas.openxmlformats.org/spreadsheetml/2006/main">
    <t xmlns="http://schemas.openxmlformats.org/spreadsheetml/2006/main">2K70</t>
  </si>
  <si xmlns="http://schemas.openxmlformats.org/spreadsheetml/2006/main">
    <t xmlns="http://schemas.openxmlformats.org/spreadsheetml/2006/main">Review of significant trade</t>
  </si>
  <si xmlns="http://schemas.openxmlformats.org/spreadsheetml/2006/main">
    <t xmlns="http://schemas.openxmlformats.org/spreadsheetml/2006/main">2K70</t>
  </si>
  <si xmlns="http://schemas.openxmlformats.org/spreadsheetml/2006/main">
    <t xmlns="http://schemas.openxmlformats.org/spreadsheetml/2006/main">ICCWC activities (Sweden)</t>
  </si>
  <si xmlns="http://schemas.openxmlformats.org/spreadsheetml/2006/main">
    <t xmlns="http://schemas.openxmlformats.org/spreadsheetml/2006/main">2K70</t>
  </si>
  <si xmlns="http://schemas.openxmlformats.org/spreadsheetml/2006/main">
    <t xmlns="http://schemas.openxmlformats.org/spreadsheetml/2006/main">MIKE in Southeast Asia (Japan and UK)</t>
  </si>
  <si xmlns="http://schemas.openxmlformats.org/spreadsheetml/2006/main">
    <t xmlns="http://schemas.openxmlformats.org/spreadsheetml/2006/main">2K70</t>
  </si>
  <si xmlns="http://schemas.openxmlformats.org/spreadsheetml/2006/main">
    <t xmlns="http://schemas.openxmlformats.org/spreadsheetml/2006/main">International Fund for Elephant Conservation</t>
  </si>
  <si xmlns="http://schemas.openxmlformats.org/spreadsheetml/2006/main">
    <t xmlns="http://schemas.openxmlformats.org/spreadsheetml/2006/main">MIKE in South Asia (USA)</t>
  </si>
  <si xmlns="http://schemas.openxmlformats.org/spreadsheetml/2006/main">
    <t xmlns="http://schemas.openxmlformats.org/spreadsheetml/2006/main">2K70</t>
  </si>
  <si xmlns="http://schemas.openxmlformats.org/spreadsheetml/2006/main">
    <t xmlns="http://schemas.openxmlformats.org/spreadsheetml/2006/main">United States of America</t>
  </si>
  <si xmlns="http://schemas.openxmlformats.org/spreadsheetml/2006/main">
    <t xmlns="http://schemas.openxmlformats.org/spreadsheetml/2006/main">Database optimization</t>
  </si>
  <si xmlns="http://schemas.openxmlformats.org/spreadsheetml/2006/main">
    <t xmlns="http://schemas.openxmlformats.org/spreadsheetml/2006/main">2K70</t>
  </si>
  <si xmlns="http://schemas.openxmlformats.org/spreadsheetml/2006/main">
    <t xmlns="http://schemas.openxmlformats.org/spreadsheetml/2006/main">Convention support</t>
  </si>
  <si xmlns="http://schemas.openxmlformats.org/spreadsheetml/2006/main">
    <t xmlns="http://schemas.openxmlformats.org/spreadsheetml/2006/main">2K70</t>
  </si>
  <si xmlns="http://schemas.openxmlformats.org/spreadsheetml/2006/main">
    <t xmlns="http://schemas.openxmlformats.org/spreadsheetml/2006/main">United States of America</t>
  </si>
  <si xmlns="http://schemas.openxmlformats.org/spreadsheetml/2006/main">
    <t xmlns="http://schemas.openxmlformats.org/spreadsheetml/2006/main">Turtles &amp; Tortoises (Doc. 16.109, 119 and 122)</t>
  </si>
  <si xmlns="http://schemas.openxmlformats.org/spreadsheetml/2006/main">
    <t xmlns="http://schemas.openxmlformats.org/spreadsheetml/2006/main">2K70</t>
  </si>
  <si xmlns="http://schemas.openxmlformats.org/spreadsheetml/2006/main">
    <t xmlns="http://schemas.openxmlformats.org/spreadsheetml/2006/main">Elephant Conservation Dec 14.78</t>
  </si>
  <si xmlns="http://schemas.openxmlformats.org/spreadsheetml/2006/main">
    <t xmlns="http://schemas.openxmlformats.org/spreadsheetml/2006/main">2K70</t>
  </si>
  <si xmlns="http://schemas.openxmlformats.org/spreadsheetml/2006/main">
    <t xmlns="http://schemas.openxmlformats.org/spreadsheetml/2006/main">Assistance to Parties subject RST trade suspension</t>
  </si>
  <si xmlns="http://schemas.openxmlformats.org/spreadsheetml/2006/main">
    <t xmlns="http://schemas.openxmlformats.org/spreadsheetml/2006/main">2K70</t>
  </si>
  <si xmlns="http://schemas.openxmlformats.org/spreadsheetml/2006/main">
    <t xmlns="http://schemas.openxmlformats.org/spreadsheetml/2006/main">United States of America</t>
  </si>
  <si xmlns="http://schemas.openxmlformats.org/spreadsheetml/2006/main">
    <t xmlns="http://schemas.openxmlformats.org/spreadsheetml/2006/main">Legislation assistance: Angola &amp; Mozambique</t>
  </si>
  <si xmlns="http://schemas.openxmlformats.org/spreadsheetml/2006/main">
    <t xmlns="http://schemas.openxmlformats.org/spreadsheetml/2006/main">2K70</t>
  </si>
  <si xmlns="http://schemas.openxmlformats.org/spreadsheetml/2006/main">
    <t xmlns="http://schemas.openxmlformats.org/spreadsheetml/2006/main">United Kingdom</t>
  </si>
  <si xmlns="http://schemas.openxmlformats.org/spreadsheetml/2006/main">
    <t xmlns="http://schemas.openxmlformats.org/spreadsheetml/2006/main">Management of an trade in Queen Conch</t>
  </si>
  <si xmlns="http://schemas.openxmlformats.org/spreadsheetml/2006/main">
    <t xmlns="http://schemas.openxmlformats.org/spreadsheetml/2006/main">2K70</t>
  </si>
  <si xmlns="http://schemas.openxmlformats.org/spreadsheetml/2006/main">
    <t xmlns="http://schemas.openxmlformats.org/spreadsheetml/2006/main">United Kingdom</t>
  </si>
  <si xmlns="http://schemas.openxmlformats.org/spreadsheetml/2006/main">
    <t xmlns="http://schemas.openxmlformats.org/spreadsheetml/2006/main">Total, Sub-contract component</t>
  </si>
  <si xmlns="http://schemas.openxmlformats.org/spreadsheetml/2006/main">
    <t xmlns="http://schemas.openxmlformats.org/spreadsheetml/2006/main">Meetings and training component</t>
  </si>
  <si xmlns="http://schemas.openxmlformats.org/spreadsheetml/2006/main">
    <t xmlns="http://schemas.openxmlformats.org/spreadsheetml/2006/main">Group Training</t>
  </si>
  <si xmlns="http://schemas.openxmlformats.org/spreadsheetml/2006/main">
    <t xmlns="http://schemas.openxmlformats.org/spreadsheetml/2006/main">Capacity-building workshop for MAs and SAs</t>
  </si>
  <si xmlns="http://schemas.openxmlformats.org/spreadsheetml/2006/main">
    <t xmlns="http://schemas.openxmlformats.org/spreadsheetml/2006/main">2K70</t>
  </si>
  <si xmlns="http://schemas.openxmlformats.org/spreadsheetml/2006/main">
    <t xmlns="http://schemas.openxmlformats.org/spreadsheetml/2006/main">Strengthening implementation capacity of developing countries</t>
  </si>
  <si xmlns="http://schemas.openxmlformats.org/spreadsheetml/2006/main">
    <t xmlns="http://schemas.openxmlformats.org/spreadsheetml/2006/main">2K70</t>
  </si>
  <si xmlns="http://schemas.openxmlformats.org/spreadsheetml/2006/main">
    <t xmlns="http://schemas.openxmlformats.org/spreadsheetml/2006/main">European Commission (final payment of project 2008-2013)</t>
  </si>
  <si xmlns="http://schemas.openxmlformats.org/spreadsheetml/2006/main">
    <t xmlns="http://schemas.openxmlformats.org/spreadsheetml/2006/main">Total, Training</t>
  </si>
  <si xmlns="http://schemas.openxmlformats.org/spreadsheetml/2006/main">
    <t xmlns="http://schemas.openxmlformats.org/spreadsheetml/2006/main">Meetings</t>
  </si>
  <si xmlns="http://schemas.openxmlformats.org/spreadsheetml/2006/main">
    <t xmlns="http://schemas.openxmlformats.org/spreadsheetml/2006/main">Sponsored Delegates Project</t>
  </si>
  <si xmlns="http://schemas.openxmlformats.org/spreadsheetml/2006/main">
    <t xmlns="http://schemas.openxmlformats.org/spreadsheetml/2006/main">2K70</t>
  </si>
  <si xmlns="http://schemas.openxmlformats.org/spreadsheetml/2006/main">
    <t xmlns="http://schemas.openxmlformats.org/spreadsheetml/2006/main">Asian Development Bank (ADB) for CoP16 in 2013</t>
  </si>
  <si xmlns="http://schemas.openxmlformats.org/spreadsheetml/2006/main">
    <t xmlns="http://schemas.openxmlformats.org/spreadsheetml/2006/main">Joint Animals &amp; Plats Committees meeting in Mexico, 28Apr - 8 May 2014</t>
  </si>
  <si xmlns="http://schemas.openxmlformats.org/spreadsheetml/2006/main">
    <t xmlns="http://schemas.openxmlformats.org/spreadsheetml/2006/main">2K70</t>
  </si>
  <si xmlns="http://schemas.openxmlformats.org/spreadsheetml/2006/main">
    <t xmlns="http://schemas.openxmlformats.org/spreadsheetml/2006/main">Mexico</t>
  </si>
  <si xmlns="http://schemas.openxmlformats.org/spreadsheetml/2006/main">
    <t xmlns="http://schemas.openxmlformats.org/spreadsheetml/2006/main">Workshop on CITES control on trade in sharks</t>
  </si>
  <si xmlns="http://schemas.openxmlformats.org/spreadsheetml/2006/main">
    <t xmlns="http://schemas.openxmlformats.org/spreadsheetml/2006/main">2K70</t>
  </si>
  <si xmlns="http://schemas.openxmlformats.org/spreadsheetml/2006/main">
    <t xmlns="http://schemas.openxmlformats.org/spreadsheetml/2006/main">Workshop on operating controlled deliveries</t>
  </si>
  <si xmlns="http://schemas.openxmlformats.org/spreadsheetml/2006/main">
    <t xmlns="http://schemas.openxmlformats.org/spreadsheetml/2006/main">2K70</t>
  </si>
  <si xmlns="http://schemas.openxmlformats.org/spreadsheetml/2006/main">
    <t xmlns="http://schemas.openxmlformats.org/spreadsheetml/2006/main">United Kingdom</t>
  </si>
  <si xmlns="http://schemas.openxmlformats.org/spreadsheetml/2006/main">
    <t xmlns="http://schemas.openxmlformats.org/spreadsheetml/2006/main">Asian regional meeting</t>
  </si>
  <si xmlns="http://schemas.openxmlformats.org/spreadsheetml/2006/main">
    <t xmlns="http://schemas.openxmlformats.org/spreadsheetml/2006/main">2K70</t>
  </si>
  <si xmlns="http://schemas.openxmlformats.org/spreadsheetml/2006/main">
    <t xmlns="http://schemas.openxmlformats.org/spreadsheetml/2006/main">Workshop on Management of Agarwood</t>
  </si>
  <si xmlns="http://schemas.openxmlformats.org/spreadsheetml/2006/main">
    <t xmlns="http://schemas.openxmlformats.org/spreadsheetml/2006/main">2K70</t>
  </si>
  <si xmlns="http://schemas.openxmlformats.org/spreadsheetml/2006/main">
    <t xmlns="http://schemas.openxmlformats.org/spreadsheetml/2006/main">Introduction from the Sea WG</t>
  </si>
  <si xmlns="http://schemas.openxmlformats.org/spreadsheetml/2006/main">
    <t xmlns="http://schemas.openxmlformats.org/spreadsheetml/2006/main">2K70</t>
  </si>
  <si xmlns="http://schemas.openxmlformats.org/spreadsheetml/2006/main">
    <t xmlns="http://schemas.openxmlformats.org/spreadsheetml/2006/main">Expert workshop on demand reduction in Africa</t>
  </si>
  <si xmlns="http://schemas.openxmlformats.org/spreadsheetml/2006/main">
    <t xmlns="http://schemas.openxmlformats.org/spreadsheetml/2006/main">2K70</t>
  </si>
  <si xmlns="http://schemas.openxmlformats.org/spreadsheetml/2006/main">
    <t xmlns="http://schemas.openxmlformats.org/spreadsheetml/2006/main">United Kingdom</t>
  </si>
  <si xmlns="http://schemas.openxmlformats.org/spreadsheetml/2006/main">
    <t xmlns="http://schemas.openxmlformats.org/spreadsheetml/2006/main">Expert workshop on sustainable linvelihoods in A</t>
  </si>
  <si xmlns="http://schemas.openxmlformats.org/spreadsheetml/2006/main">
    <t xmlns="http://schemas.openxmlformats.org/spreadsheetml/2006/main">2K70</t>
  </si>
  <si xmlns="http://schemas.openxmlformats.org/spreadsheetml/2006/main">
    <t xmlns="http://schemas.openxmlformats.org/spreadsheetml/2006/main">United Kingdom</t>
  </si>
  <si xmlns="http://schemas.openxmlformats.org/spreadsheetml/2006/main">
    <t xmlns="http://schemas.openxmlformats.org/spreadsheetml/2006/main">Meeting of Advisory WG for the Review of Significant Trade (RST)</t>
  </si>
  <si xmlns="http://schemas.openxmlformats.org/spreadsheetml/2006/main">
    <t xmlns="http://schemas.openxmlformats.org/spreadsheetml/2006/main">2K70</t>
  </si>
  <si xmlns="http://schemas.openxmlformats.org/spreadsheetml/2006/main">
    <t xmlns="http://schemas.openxmlformats.org/spreadsheetml/2006/main">United States of America</t>
  </si>
  <si xmlns="http://schemas.openxmlformats.org/spreadsheetml/2006/main">
    <t xmlns="http://schemas.openxmlformats.org/spreadsheetml/2006/main">Total, Meetings</t>
  </si>
  <si xmlns="http://schemas.openxmlformats.org/spreadsheetml/2006/main">
    <t xmlns="http://schemas.openxmlformats.org/spreadsheetml/2006/main">Total, Training and meetings component</t>
  </si>
  <si xmlns="http://schemas.openxmlformats.org/spreadsheetml/2006/main">
    <t xmlns="http://schemas.openxmlformats.org/spreadsheetml/2006/main">Equipment and premises component</t>
  </si>
  <si xmlns="http://schemas.openxmlformats.org/spreadsheetml/2006/main">
    <t xmlns="http://schemas.openxmlformats.org/spreadsheetml/2006/main">Non-expendable Equipment</t>
  </si>
  <si xmlns="http://schemas.openxmlformats.org/spreadsheetml/2006/main">
    <t xmlns="http://schemas.openxmlformats.org/spreadsheetml/2006/main">Non-expendable equipment (lap-tops)</t>
  </si>
  <si xmlns="http://schemas.openxmlformats.org/spreadsheetml/2006/main">
    <t xmlns="http://schemas.openxmlformats.org/spreadsheetml/2006/main">2K70</t>
  </si>
  <si xmlns="http://schemas.openxmlformats.org/spreadsheetml/2006/main">
    <t xmlns="http://schemas.openxmlformats.org/spreadsheetml/2006/main">Total, Non-expendable equipment</t>
  </si>
  <si xmlns="http://schemas.openxmlformats.org/spreadsheetml/2006/main">
    <t xmlns="http://schemas.openxmlformats.org/spreadsheetml/2006/main">Miscellaneous component</t>
  </si>
  <si xmlns="http://schemas.openxmlformats.org/spreadsheetml/2006/main">
    <t xmlns="http://schemas.openxmlformats.org/spreadsheetml/2006/main">Reporting costs</t>
  </si>
  <si xmlns="http://schemas.openxmlformats.org/spreadsheetml/2006/main">
    <t xmlns="http://schemas.openxmlformats.org/spreadsheetml/2006/main">Capacity-building training materials</t>
  </si>
  <si xmlns="http://schemas.openxmlformats.org/spreadsheetml/2006/main">
    <t xmlns="http://schemas.openxmlformats.org/spreadsheetml/2006/main">2K70</t>
  </si>
  <si xmlns="http://schemas.openxmlformats.org/spreadsheetml/2006/main">
    <t xmlns="http://schemas.openxmlformats.org/spreadsheetml/2006/main">Web development on new party support</t>
  </si>
  <si xmlns="http://schemas.openxmlformats.org/spreadsheetml/2006/main">
    <t xmlns="http://schemas.openxmlformats.org/spreadsheetml/2006/main">2K70</t>
  </si>
  <si xmlns="http://schemas.openxmlformats.org/spreadsheetml/2006/main">
    <t xmlns="http://schemas.openxmlformats.org/spreadsheetml/2006/main">E-learning tools</t>
  </si>
  <si xmlns="http://schemas.openxmlformats.org/spreadsheetml/2006/main">
    <t xmlns="http://schemas.openxmlformats.org/spreadsheetml/2006/main">2K70</t>
  </si>
  <si xmlns="http://schemas.openxmlformats.org/spreadsheetml/2006/main">
    <t xmlns="http://schemas.openxmlformats.org/spreadsheetml/2006/main">CITES Identification Manual</t>
  </si>
  <si xmlns="http://schemas.openxmlformats.org/spreadsheetml/2006/main">
    <t xmlns="http://schemas.openxmlformats.org/spreadsheetml/2006/main">2K70</t>
  </si>
  <si xmlns="http://schemas.openxmlformats.org/spreadsheetml/2006/main">
    <t xmlns="http://schemas.openxmlformats.org/spreadsheetml/2006/main">Netherlands</t>
  </si>
  <si xmlns="http://schemas.openxmlformats.org/spreadsheetml/2006/main">
    <t xmlns="http://schemas.openxmlformats.org/spreadsheetml/2006/main">Anti-money laundering &amp; asset recovery manual</t>
  </si>
  <si xmlns="http://schemas.openxmlformats.org/spreadsheetml/2006/main">
    <t xmlns="http://schemas.openxmlformats.org/spreadsheetml/2006/main">2K70</t>
  </si>
  <si xmlns="http://schemas.openxmlformats.org/spreadsheetml/2006/main">
    <t xmlns="http://schemas.openxmlformats.org/spreadsheetml/2006/main">United Kingdom</t>
  </si>
  <si xmlns="http://schemas.openxmlformats.org/spreadsheetml/2006/main">
    <t xmlns="http://schemas.openxmlformats.org/spreadsheetml/2006/main">Security stamps</t>
  </si>
  <si xmlns="http://schemas.openxmlformats.org/spreadsheetml/2006/main">
    <t xmlns="http://schemas.openxmlformats.org/spreadsheetml/2006/main">2K70</t>
  </si>
  <si xmlns="http://schemas.openxmlformats.org/spreadsheetml/2006/main">
    <t xmlns="http://schemas.openxmlformats.org/spreadsheetml/2006/main">Timber videos</t>
  </si>
  <si xmlns="http://schemas.openxmlformats.org/spreadsheetml/2006/main">
    <t xmlns="http://schemas.openxmlformats.org/spreadsheetml/2006/main">2K70</t>
  </si>
  <si xmlns="http://schemas.openxmlformats.org/spreadsheetml/2006/main">
    <t xmlns="http://schemas.openxmlformats.org/spreadsheetml/2006/main">International Tropical Timber organization (ITTO)</t>
  </si>
  <si xmlns="http://schemas.openxmlformats.org/spreadsheetml/2006/main">
    <t xmlns="http://schemas.openxmlformats.org/spreadsheetml/2006/main">Time Bank Support for website</t>
  </si>
  <si xmlns="http://schemas.openxmlformats.org/spreadsheetml/2006/main">
    <t xmlns="http://schemas.openxmlformats.org/spreadsheetml/2006/main">2K70</t>
  </si>
  <si xmlns="http://schemas.openxmlformats.org/spreadsheetml/2006/main">
    <t xmlns="http://schemas.openxmlformats.org/spreadsheetml/2006/main">Registration database enhancement</t>
  </si>
  <si xmlns="http://schemas.openxmlformats.org/spreadsheetml/2006/main">
    <t xmlns="http://schemas.openxmlformats.org/spreadsheetml/2006/main">2K70</t>
  </si>
  <si xmlns="http://schemas.openxmlformats.org/spreadsheetml/2006/main">
    <t xmlns="http://schemas.openxmlformats.org/spreadsheetml/2006/main">Data run on periodic Review of App I &amp; II species</t>
  </si>
  <si xmlns="http://schemas.openxmlformats.org/spreadsheetml/2006/main">
    <t xmlns="http://schemas.openxmlformats.org/spreadsheetml/2006/main">2K70</t>
  </si>
  <si xmlns="http://schemas.openxmlformats.org/spreadsheetml/2006/main">
    <t xmlns="http://schemas.openxmlformats.org/spreadsheetml/2006/main">United States of America</t>
  </si>
  <si xmlns="http://schemas.openxmlformats.org/spreadsheetml/2006/main">
    <t xmlns="http://schemas.openxmlformats.org/spreadsheetml/2006/main">Total, Reporting costs</t>
  </si>
  <si xmlns="http://schemas.openxmlformats.org/spreadsheetml/2006/main">
    <t xmlns="http://schemas.openxmlformats.org/spreadsheetml/2006/main">Sundry</t>
  </si>
  <si xmlns="http://schemas.openxmlformats.org/spreadsheetml/2006/main">
    <t xmlns="http://schemas.openxmlformats.org/spreadsheetml/2006/main">CoP logistics and miscelleaneous</t>
  </si>
  <si xmlns="http://schemas.openxmlformats.org/spreadsheetml/2006/main">
    <t xmlns="http://schemas.openxmlformats.org/spreadsheetml/2006/main">2K70</t>
  </si>
  <si xmlns="http://schemas.openxmlformats.org/spreadsheetml/2006/main">
    <t xmlns="http://schemas.openxmlformats.org/spreadsheetml/2006/main">Registration fees</t>
  </si>
  <si xmlns="http://schemas.openxmlformats.org/spreadsheetml/2006/main">
    <t xmlns="http://schemas.openxmlformats.org/spreadsheetml/2006/main">2K70</t>
  </si>
  <si xmlns="http://schemas.openxmlformats.org/spreadsheetml/2006/main">
    <t xmlns="http://schemas.openxmlformats.org/spreadsheetml/2006/main">Total, Sundry</t>
  </si>
  <si xmlns="http://schemas.openxmlformats.org/spreadsheetml/2006/main">
    <t xmlns="http://schemas.openxmlformats.org/spreadsheetml/2006/main">World Wildlife Day</t>
  </si>
  <si xmlns="http://schemas.openxmlformats.org/spreadsheetml/2006/main">
    <t xmlns="http://schemas.openxmlformats.org/spreadsheetml/2006/main">2K70</t>
  </si>
  <si xmlns="http://schemas.openxmlformats.org/spreadsheetml/2006/main">
    <t xmlns="http://schemas.openxmlformats.org/spreadsheetml/2006/main">United Kingdom, Maleras Glasbruk (Sweden), Switzerland</t>
  </si>
  <si xmlns="http://schemas.openxmlformats.org/spreadsheetml/2006/main">
    <t xmlns="http://schemas.openxmlformats.org/spreadsheetml/2006/main">CITES anniversary</t>
  </si>
  <si xmlns="http://schemas.openxmlformats.org/spreadsheetml/2006/main">
    <t xmlns="http://schemas.openxmlformats.org/spreadsheetml/2006/main">2K70</t>
  </si>
  <si xmlns="http://schemas.openxmlformats.org/spreadsheetml/2006/main">
    <t xmlns="http://schemas.openxmlformats.org/spreadsheetml/2006/main">Total</t>
  </si>
  <si xmlns="http://schemas.openxmlformats.org/spreadsheetml/2006/main">
    <t xmlns="http://schemas.openxmlformats.org/spreadsheetml/2006/main">Total, Miscellaneous component</t>
  </si>
  <si xmlns="http://schemas.openxmlformats.org/spreadsheetml/2006/main">
    <t xmlns="http://schemas.openxmlformats.org/spreadsheetml/2006/main">Total direct costs</t>
  </si>
  <si xmlns="http://schemas.openxmlformats.org/spreadsheetml/2006/main">
    <t xmlns="http://schemas.openxmlformats.org/spreadsheetml/2006/main">Programme Support Costs (13%)</t>
  </si>
  <si xmlns="http://schemas.openxmlformats.org/spreadsheetml/2006/main">
    <t xmlns="http://schemas.openxmlformats.org/spreadsheetml/2006/main">TOTAL COSTS</t>
  </si>
  <si xmlns="http://schemas.openxmlformats.org/spreadsheetml/2006/main">
    <t xmlns="http://schemas.openxmlformats.org/spreadsheetml/2006/main">PSC</t>
  </si>
  <si xmlns="http://schemas.openxmlformats.org/spreadsheetml/2006/main">
    <t xmlns="http://schemas.openxmlformats.org/spreadsheetml/2006/main">rest 13%</t>
  </si>
  <si xmlns="http://schemas.openxmlformats.org/spreadsheetml/2006/main">
    <t xmlns="http://schemas.openxmlformats.org/spreadsheetml/2006/main">Annex 4</t>
  </si>
  <si xmlns="http://schemas.openxmlformats.org/spreadsheetml/2006/main">
    <t xmlns="http://schemas.openxmlformats.org/spreadsheetml/2006/main">CITES TRUST FUND</t>
  </si>
  <si xmlns="http://schemas.openxmlformats.org/spreadsheetml/2006/main">
    <t xmlns="http://schemas.openxmlformats.org/spreadsheetml/2006/main">SCALE OF CONTRIBUTIONS  FOR THE TRIENNIUM 2014-2016</t>
  </si>
  <si xmlns="http://schemas.openxmlformats.org/spreadsheetml/2006/main">
    <t xmlns="http://schemas.openxmlformats.org/spreadsheetml/2006/main">(in US dollars)</t>
  </si>
  <si xmlns="http://schemas.openxmlformats.org/spreadsheetml/2006/main">
    <t xmlns="http://schemas.openxmlformats.org/spreadsheetml/2006/main" xml:space="preserve"> </t>
  </si>
  <si xmlns="http://schemas.openxmlformats.org/spreadsheetml/2006/main">
    <t xmlns="http://schemas.openxmlformats.org/spreadsheetml/2006/main">Party</t>
  </si>
  <si xmlns="http://schemas.openxmlformats.org/spreadsheetml/2006/main">
    <t xmlns="http://schemas.openxmlformats.org/spreadsheetml/2006/main">UN scale %*</t>
  </si>
  <si xmlns="http://schemas.openxmlformats.org/spreadsheetml/2006/main">
    <t xmlns="http://schemas.openxmlformats.org/spreadsheetml/2006/main">CITES
adjusted scale %</t>
  </si>
  <si xmlns="http://schemas.openxmlformats.org/spreadsheetml/2006/main">
    <t xmlns="http://schemas.openxmlformats.org/spreadsheetml/2006/main">2014-2016 total contributions</t>
  </si>
  <si xmlns="http://schemas.openxmlformats.org/spreadsheetml/2006/main">
    <t xmlns="http://schemas.openxmlformats.org/spreadsheetml/2006/main">Annual average contributions 2014-2016</t>
  </si>
  <si xmlns="http://schemas.openxmlformats.org/spreadsheetml/2006/main">
    <t xmlns="http://schemas.openxmlformats.org/spreadsheetml/2006/main">Annual average contributions 2012-2013</t>
  </si>
  <si xmlns="http://schemas.openxmlformats.org/spreadsheetml/2006/main">
    <t xmlns="http://schemas.openxmlformats.org/spreadsheetml/2006/main">Annual increase in contributions</t>
  </si>
  <si xmlns="http://schemas.openxmlformats.org/spreadsheetml/2006/main">
    <t xmlns="http://schemas.openxmlformats.org/spreadsheetml/2006/main">Afghanistan</t>
  </si>
  <si xmlns="http://schemas.openxmlformats.org/spreadsheetml/2006/main">
    <t xmlns="http://schemas.openxmlformats.org/spreadsheetml/2006/main">Afganistán</t>
  </si>
  <si xmlns="http://schemas.openxmlformats.org/spreadsheetml/2006/main">
    <t xmlns="http://schemas.openxmlformats.org/spreadsheetml/2006/main">Afghanistan</t>
  </si>
  <si xmlns="http://schemas.openxmlformats.org/spreadsheetml/2006/main">
    <t xmlns="http://schemas.openxmlformats.org/spreadsheetml/2006/main">Albania</t>
  </si>
  <si xmlns="http://schemas.openxmlformats.org/spreadsheetml/2006/main">
    <t xmlns="http://schemas.openxmlformats.org/spreadsheetml/2006/main">Albania</t>
  </si>
  <si xmlns="http://schemas.openxmlformats.org/spreadsheetml/2006/main">
    <t xmlns="http://schemas.openxmlformats.org/spreadsheetml/2006/main">Albanie</t>
  </si>
  <si xmlns="http://schemas.openxmlformats.org/spreadsheetml/2006/main">
    <t xmlns="http://schemas.openxmlformats.org/spreadsheetml/2006/main">Algeria</t>
  </si>
  <si xmlns="http://schemas.openxmlformats.org/spreadsheetml/2006/main">
    <t xmlns="http://schemas.openxmlformats.org/spreadsheetml/2006/main">Argelia</t>
  </si>
  <si xmlns="http://schemas.openxmlformats.org/spreadsheetml/2006/main">
    <t xmlns="http://schemas.openxmlformats.org/spreadsheetml/2006/main">Algérie</t>
  </si>
  <si xmlns="http://schemas.openxmlformats.org/spreadsheetml/2006/main">
    <t xmlns="http://schemas.openxmlformats.org/spreadsheetml/2006/main">Antigua and Barbuda</t>
  </si>
  <si xmlns="http://schemas.openxmlformats.org/spreadsheetml/2006/main">
    <t xmlns="http://schemas.openxmlformats.org/spreadsheetml/2006/main">Antigua y Barbuda</t>
  </si>
  <si xmlns="http://schemas.openxmlformats.org/spreadsheetml/2006/main">
    <t xmlns="http://schemas.openxmlformats.org/spreadsheetml/2006/main">Antigua-et-Barbuda</t>
  </si>
  <si xmlns="http://schemas.openxmlformats.org/spreadsheetml/2006/main">
    <t xmlns="http://schemas.openxmlformats.org/spreadsheetml/2006/main">Argentina</t>
  </si>
  <si xmlns="http://schemas.openxmlformats.org/spreadsheetml/2006/main">
    <t xmlns="http://schemas.openxmlformats.org/spreadsheetml/2006/main">Argentina</t>
  </si>
  <si xmlns="http://schemas.openxmlformats.org/spreadsheetml/2006/main">
    <t xmlns="http://schemas.openxmlformats.org/spreadsheetml/2006/main">Argentine</t>
  </si>
  <si xmlns="http://schemas.openxmlformats.org/spreadsheetml/2006/main">
    <t xmlns="http://schemas.openxmlformats.org/spreadsheetml/2006/main">Armenia</t>
  </si>
  <si xmlns="http://schemas.openxmlformats.org/spreadsheetml/2006/main">
    <t xmlns="http://schemas.openxmlformats.org/spreadsheetml/2006/main">Armenia</t>
  </si>
  <si xmlns="http://schemas.openxmlformats.org/spreadsheetml/2006/main">
    <t xmlns="http://schemas.openxmlformats.org/spreadsheetml/2006/main">Arménie</t>
  </si>
  <si xmlns="http://schemas.openxmlformats.org/spreadsheetml/2006/main">
    <t xmlns="http://schemas.openxmlformats.org/spreadsheetml/2006/main">Australia</t>
  </si>
  <si xmlns="http://schemas.openxmlformats.org/spreadsheetml/2006/main">
    <t xmlns="http://schemas.openxmlformats.org/spreadsheetml/2006/main">Australia</t>
  </si>
  <si xmlns="http://schemas.openxmlformats.org/spreadsheetml/2006/main">
    <t xmlns="http://schemas.openxmlformats.org/spreadsheetml/2006/main">Australie</t>
  </si>
  <si xmlns="http://schemas.openxmlformats.org/spreadsheetml/2006/main">
    <t xmlns="http://schemas.openxmlformats.org/spreadsheetml/2006/main">Austria</t>
  </si>
  <si xmlns="http://schemas.openxmlformats.org/spreadsheetml/2006/main">
    <t xmlns="http://schemas.openxmlformats.org/spreadsheetml/2006/main">Austria</t>
  </si>
  <si xmlns="http://schemas.openxmlformats.org/spreadsheetml/2006/main">
    <t xmlns="http://schemas.openxmlformats.org/spreadsheetml/2006/main">Autriche</t>
  </si>
  <si xmlns="http://schemas.openxmlformats.org/spreadsheetml/2006/main">
    <t xmlns="http://schemas.openxmlformats.org/spreadsheetml/2006/main">Azerbaijan</t>
  </si>
  <si xmlns="http://schemas.openxmlformats.org/spreadsheetml/2006/main">
    <t xmlns="http://schemas.openxmlformats.org/spreadsheetml/2006/main">Azerbaiyán</t>
  </si>
  <si xmlns="http://schemas.openxmlformats.org/spreadsheetml/2006/main">
    <t xmlns="http://schemas.openxmlformats.org/spreadsheetml/2006/main">Azerbaïdjan</t>
  </si>
  <si xmlns="http://schemas.openxmlformats.org/spreadsheetml/2006/main">
    <t xmlns="http://schemas.openxmlformats.org/spreadsheetml/2006/main">Bahamas</t>
  </si>
  <si xmlns="http://schemas.openxmlformats.org/spreadsheetml/2006/main">
    <t xmlns="http://schemas.openxmlformats.org/spreadsheetml/2006/main">Bahamas</t>
  </si>
  <si xmlns="http://schemas.openxmlformats.org/spreadsheetml/2006/main">
    <t xmlns="http://schemas.openxmlformats.org/spreadsheetml/2006/main">Bahamas</t>
  </si>
  <si xmlns="http://schemas.openxmlformats.org/spreadsheetml/2006/main">
    <t xmlns="http://schemas.openxmlformats.org/spreadsheetml/2006/main">Bahrain</t>
  </si>
  <si xmlns="http://schemas.openxmlformats.org/spreadsheetml/2006/main">
    <t xmlns="http://schemas.openxmlformats.org/spreadsheetml/2006/main">Bangladesh</t>
  </si>
  <si xmlns="http://schemas.openxmlformats.org/spreadsheetml/2006/main">
    <t xmlns="http://schemas.openxmlformats.org/spreadsheetml/2006/main">Bangladesh</t>
  </si>
  <si xmlns="http://schemas.openxmlformats.org/spreadsheetml/2006/main">
    <t xmlns="http://schemas.openxmlformats.org/spreadsheetml/2006/main">Bangladesh</t>
  </si>
  <si xmlns="http://schemas.openxmlformats.org/spreadsheetml/2006/main">
    <t xmlns="http://schemas.openxmlformats.org/spreadsheetml/2006/main">Barbados</t>
  </si>
  <si xmlns="http://schemas.openxmlformats.org/spreadsheetml/2006/main">
    <t xmlns="http://schemas.openxmlformats.org/spreadsheetml/2006/main">Barbados</t>
  </si>
  <si xmlns="http://schemas.openxmlformats.org/spreadsheetml/2006/main">
    <t xmlns="http://schemas.openxmlformats.org/spreadsheetml/2006/main">Barbade</t>
  </si>
  <si xmlns="http://schemas.openxmlformats.org/spreadsheetml/2006/main">
    <t xmlns="http://schemas.openxmlformats.org/spreadsheetml/2006/main">Belarus</t>
  </si>
  <si xmlns="http://schemas.openxmlformats.org/spreadsheetml/2006/main">
    <t xmlns="http://schemas.openxmlformats.org/spreadsheetml/2006/main">Belarús</t>
  </si>
  <si xmlns="http://schemas.openxmlformats.org/spreadsheetml/2006/main">
    <t xmlns="http://schemas.openxmlformats.org/spreadsheetml/2006/main">Bélarus</t>
  </si>
  <si xmlns="http://schemas.openxmlformats.org/spreadsheetml/2006/main">
    <t xmlns="http://schemas.openxmlformats.org/spreadsheetml/2006/main">Belgium</t>
  </si>
  <si xmlns="http://schemas.openxmlformats.org/spreadsheetml/2006/main">
    <t xmlns="http://schemas.openxmlformats.org/spreadsheetml/2006/main">Bélgica</t>
  </si>
  <si xmlns="http://schemas.openxmlformats.org/spreadsheetml/2006/main">
    <t xmlns="http://schemas.openxmlformats.org/spreadsheetml/2006/main">Belgique</t>
  </si>
  <si xmlns="http://schemas.openxmlformats.org/spreadsheetml/2006/main">
    <t xmlns="http://schemas.openxmlformats.org/spreadsheetml/2006/main">Belize</t>
  </si>
  <si xmlns="http://schemas.openxmlformats.org/spreadsheetml/2006/main">
    <t xmlns="http://schemas.openxmlformats.org/spreadsheetml/2006/main">Belice</t>
  </si>
  <si xmlns="http://schemas.openxmlformats.org/spreadsheetml/2006/main">
    <t xmlns="http://schemas.openxmlformats.org/spreadsheetml/2006/main">Belize</t>
  </si>
  <si xmlns="http://schemas.openxmlformats.org/spreadsheetml/2006/main">
    <t xmlns="http://schemas.openxmlformats.org/spreadsheetml/2006/main">Benin</t>
  </si>
  <si xmlns="http://schemas.openxmlformats.org/spreadsheetml/2006/main">
    <t xmlns="http://schemas.openxmlformats.org/spreadsheetml/2006/main">Benin</t>
  </si>
  <si xmlns="http://schemas.openxmlformats.org/spreadsheetml/2006/main">
    <t xmlns="http://schemas.openxmlformats.org/spreadsheetml/2006/main">Bénin</t>
  </si>
  <si xmlns="http://schemas.openxmlformats.org/spreadsheetml/2006/main">
    <t xmlns="http://schemas.openxmlformats.org/spreadsheetml/2006/main">Bhutan</t>
  </si>
  <si xmlns="http://schemas.openxmlformats.org/spreadsheetml/2006/main">
    <t xmlns="http://schemas.openxmlformats.org/spreadsheetml/2006/main">Bhutan</t>
  </si>
  <si xmlns="http://schemas.openxmlformats.org/spreadsheetml/2006/main">
    <t xmlns="http://schemas.openxmlformats.org/spreadsheetml/2006/main">Bhutan</t>
  </si>
  <si xmlns="http://schemas.openxmlformats.org/spreadsheetml/2006/main">
    <t xmlns="http://schemas.openxmlformats.org/spreadsheetml/2006/main">Bolivia (Plurinational State of)</t>
  </si>
  <si xmlns="http://schemas.openxmlformats.org/spreadsheetml/2006/main">
    <t xmlns="http://schemas.openxmlformats.org/spreadsheetml/2006/main" xml:space="preserve">Bolivia </t>
  </si>
  <si xmlns="http://schemas.openxmlformats.org/spreadsheetml/2006/main">
    <t xmlns="http://schemas.openxmlformats.org/spreadsheetml/2006/main">Bolivie</t>
  </si>
  <si xmlns="http://schemas.openxmlformats.org/spreadsheetml/2006/main">
    <t xmlns="http://schemas.openxmlformats.org/spreadsheetml/2006/main">Bosnia and Herzegovina</t>
  </si>
  <si xmlns="http://schemas.openxmlformats.org/spreadsheetml/2006/main">
    <t xmlns="http://schemas.openxmlformats.org/spreadsheetml/2006/main">Bosnia y Herzegovina</t>
  </si>
  <si xmlns="http://schemas.openxmlformats.org/spreadsheetml/2006/main">
    <t xmlns="http://schemas.openxmlformats.org/spreadsheetml/2006/main">Bosnie-Herzégovine</t>
  </si>
  <si xmlns="http://schemas.openxmlformats.org/spreadsheetml/2006/main">
    <t xmlns="http://schemas.openxmlformats.org/spreadsheetml/2006/main">Botswana</t>
  </si>
  <si xmlns="http://schemas.openxmlformats.org/spreadsheetml/2006/main">
    <t xmlns="http://schemas.openxmlformats.org/spreadsheetml/2006/main">Botswana</t>
  </si>
  <si xmlns="http://schemas.openxmlformats.org/spreadsheetml/2006/main">
    <t xmlns="http://schemas.openxmlformats.org/spreadsheetml/2006/main">Botswana</t>
  </si>
  <si xmlns="http://schemas.openxmlformats.org/spreadsheetml/2006/main">
    <t xmlns="http://schemas.openxmlformats.org/spreadsheetml/2006/main">Brazil</t>
  </si>
  <si xmlns="http://schemas.openxmlformats.org/spreadsheetml/2006/main">
    <t xmlns="http://schemas.openxmlformats.org/spreadsheetml/2006/main">Brasil</t>
  </si>
  <si xmlns="http://schemas.openxmlformats.org/spreadsheetml/2006/main">
    <t xmlns="http://schemas.openxmlformats.org/spreadsheetml/2006/main">Brésil</t>
  </si>
  <si xmlns="http://schemas.openxmlformats.org/spreadsheetml/2006/main">
    <t xmlns="http://schemas.openxmlformats.org/spreadsheetml/2006/main">Brunei Darussalam</t>
  </si>
  <si xmlns="http://schemas.openxmlformats.org/spreadsheetml/2006/main">
    <t xmlns="http://schemas.openxmlformats.org/spreadsheetml/2006/main">Brunei Darussalam</t>
  </si>
  <si xmlns="http://schemas.openxmlformats.org/spreadsheetml/2006/main">
    <t xmlns="http://schemas.openxmlformats.org/spreadsheetml/2006/main">Brunéi Darussalam</t>
  </si>
  <si xmlns="http://schemas.openxmlformats.org/spreadsheetml/2006/main">
    <t xmlns="http://schemas.openxmlformats.org/spreadsheetml/2006/main">Bulgaria</t>
  </si>
  <si xmlns="http://schemas.openxmlformats.org/spreadsheetml/2006/main">
    <t xmlns="http://schemas.openxmlformats.org/spreadsheetml/2006/main">Bulgaria</t>
  </si>
  <si xmlns="http://schemas.openxmlformats.org/spreadsheetml/2006/main">
    <t xmlns="http://schemas.openxmlformats.org/spreadsheetml/2006/main">Bulgarie</t>
  </si>
  <si xmlns="http://schemas.openxmlformats.org/spreadsheetml/2006/main">
    <t xmlns="http://schemas.openxmlformats.org/spreadsheetml/2006/main">Burkina Faso</t>
  </si>
  <si xmlns="http://schemas.openxmlformats.org/spreadsheetml/2006/main">
    <t xmlns="http://schemas.openxmlformats.org/spreadsheetml/2006/main">Burkina Faso</t>
  </si>
  <si xmlns="http://schemas.openxmlformats.org/spreadsheetml/2006/main">
    <t xmlns="http://schemas.openxmlformats.org/spreadsheetml/2006/main">Burkina Faso</t>
  </si>
  <si xmlns="http://schemas.openxmlformats.org/spreadsheetml/2006/main">
    <t xmlns="http://schemas.openxmlformats.org/spreadsheetml/2006/main">Burundi</t>
  </si>
  <si xmlns="http://schemas.openxmlformats.org/spreadsheetml/2006/main">
    <t xmlns="http://schemas.openxmlformats.org/spreadsheetml/2006/main">Burundi</t>
  </si>
  <si xmlns="http://schemas.openxmlformats.org/spreadsheetml/2006/main">
    <t xmlns="http://schemas.openxmlformats.org/spreadsheetml/2006/main">Burundi</t>
  </si>
  <si xmlns="http://schemas.openxmlformats.org/spreadsheetml/2006/main">
    <t xmlns="http://schemas.openxmlformats.org/spreadsheetml/2006/main">Cambodia</t>
  </si>
  <si xmlns="http://schemas.openxmlformats.org/spreadsheetml/2006/main">
    <t xmlns="http://schemas.openxmlformats.org/spreadsheetml/2006/main">Camboya</t>
  </si>
  <si xmlns="http://schemas.openxmlformats.org/spreadsheetml/2006/main">
    <t xmlns="http://schemas.openxmlformats.org/spreadsheetml/2006/main">Cambodge</t>
  </si>
  <si xmlns="http://schemas.openxmlformats.org/spreadsheetml/2006/main">
    <t xmlns="http://schemas.openxmlformats.org/spreadsheetml/2006/main">Cameroon</t>
  </si>
  <si xmlns="http://schemas.openxmlformats.org/spreadsheetml/2006/main">
    <t xmlns="http://schemas.openxmlformats.org/spreadsheetml/2006/main">Camerún</t>
  </si>
  <si xmlns="http://schemas.openxmlformats.org/spreadsheetml/2006/main">
    <t xmlns="http://schemas.openxmlformats.org/spreadsheetml/2006/main">Cameroun</t>
  </si>
  <si xmlns="http://schemas.openxmlformats.org/spreadsheetml/2006/main">
    <t xmlns="http://schemas.openxmlformats.org/spreadsheetml/2006/main">Canada</t>
  </si>
  <si xmlns="http://schemas.openxmlformats.org/spreadsheetml/2006/main">
    <t xmlns="http://schemas.openxmlformats.org/spreadsheetml/2006/main">Canadá</t>
  </si>
  <si xmlns="http://schemas.openxmlformats.org/spreadsheetml/2006/main">
    <t xmlns="http://schemas.openxmlformats.org/spreadsheetml/2006/main">Canada</t>
  </si>
  <si xmlns="http://schemas.openxmlformats.org/spreadsheetml/2006/main">
    <t xmlns="http://schemas.openxmlformats.org/spreadsheetml/2006/main">Cape Verde</t>
  </si>
  <si xmlns="http://schemas.openxmlformats.org/spreadsheetml/2006/main">
    <t xmlns="http://schemas.openxmlformats.org/spreadsheetml/2006/main">Cabo Verde</t>
  </si>
  <si xmlns="http://schemas.openxmlformats.org/spreadsheetml/2006/main">
    <t xmlns="http://schemas.openxmlformats.org/spreadsheetml/2006/main">Cap-Vert</t>
  </si>
  <si xmlns="http://schemas.openxmlformats.org/spreadsheetml/2006/main">
    <t xmlns="http://schemas.openxmlformats.org/spreadsheetml/2006/main">Central African Republic</t>
  </si>
  <si xmlns="http://schemas.openxmlformats.org/spreadsheetml/2006/main">
    <t xmlns="http://schemas.openxmlformats.org/spreadsheetml/2006/main">República Centroafricana</t>
  </si>
  <si xmlns="http://schemas.openxmlformats.org/spreadsheetml/2006/main">
    <t xmlns="http://schemas.openxmlformats.org/spreadsheetml/2006/main">République centrafricaine</t>
  </si>
  <si xmlns="http://schemas.openxmlformats.org/spreadsheetml/2006/main">
    <t xmlns="http://schemas.openxmlformats.org/spreadsheetml/2006/main">Chad</t>
  </si>
  <si xmlns="http://schemas.openxmlformats.org/spreadsheetml/2006/main">
    <t xmlns="http://schemas.openxmlformats.org/spreadsheetml/2006/main">Chad</t>
  </si>
  <si xmlns="http://schemas.openxmlformats.org/spreadsheetml/2006/main">
    <t xmlns="http://schemas.openxmlformats.org/spreadsheetml/2006/main">Tchad</t>
  </si>
  <si xmlns="http://schemas.openxmlformats.org/spreadsheetml/2006/main">
    <t xmlns="http://schemas.openxmlformats.org/spreadsheetml/2006/main">Chile</t>
  </si>
  <si xmlns="http://schemas.openxmlformats.org/spreadsheetml/2006/main">
    <t xmlns="http://schemas.openxmlformats.org/spreadsheetml/2006/main">Chile</t>
  </si>
  <si xmlns="http://schemas.openxmlformats.org/spreadsheetml/2006/main">
    <t xmlns="http://schemas.openxmlformats.org/spreadsheetml/2006/main">Chili</t>
  </si>
  <si xmlns="http://schemas.openxmlformats.org/spreadsheetml/2006/main">
    <t xmlns="http://schemas.openxmlformats.org/spreadsheetml/2006/main">China</t>
  </si>
  <si xmlns="http://schemas.openxmlformats.org/spreadsheetml/2006/main">
    <t xmlns="http://schemas.openxmlformats.org/spreadsheetml/2006/main">China</t>
  </si>
  <si xmlns="http://schemas.openxmlformats.org/spreadsheetml/2006/main">
    <t xmlns="http://schemas.openxmlformats.org/spreadsheetml/2006/main">Chine</t>
  </si>
  <si xmlns="http://schemas.openxmlformats.org/spreadsheetml/2006/main">
    <t xmlns="http://schemas.openxmlformats.org/spreadsheetml/2006/main">Colombia</t>
  </si>
  <si xmlns="http://schemas.openxmlformats.org/spreadsheetml/2006/main">
    <t xmlns="http://schemas.openxmlformats.org/spreadsheetml/2006/main">Colombia</t>
  </si>
  <si xmlns="http://schemas.openxmlformats.org/spreadsheetml/2006/main">
    <t xmlns="http://schemas.openxmlformats.org/spreadsheetml/2006/main">Colombie</t>
  </si>
  <si xmlns="http://schemas.openxmlformats.org/spreadsheetml/2006/main">
    <t xmlns="http://schemas.openxmlformats.org/spreadsheetml/2006/main">Comoros</t>
  </si>
  <si xmlns="http://schemas.openxmlformats.org/spreadsheetml/2006/main">
    <t xmlns="http://schemas.openxmlformats.org/spreadsheetml/2006/main">Comoras</t>
  </si>
  <si xmlns="http://schemas.openxmlformats.org/spreadsheetml/2006/main">
    <t xmlns="http://schemas.openxmlformats.org/spreadsheetml/2006/main">Comores</t>
  </si>
  <si xmlns="http://schemas.openxmlformats.org/spreadsheetml/2006/main">
    <t xmlns="http://schemas.openxmlformats.org/spreadsheetml/2006/main">Congo</t>
  </si>
  <si xmlns="http://schemas.openxmlformats.org/spreadsheetml/2006/main">
    <t xmlns="http://schemas.openxmlformats.org/spreadsheetml/2006/main">Congo</t>
  </si>
  <si xmlns="http://schemas.openxmlformats.org/spreadsheetml/2006/main">
    <t xmlns="http://schemas.openxmlformats.org/spreadsheetml/2006/main">Congo</t>
  </si>
  <si xmlns="http://schemas.openxmlformats.org/spreadsheetml/2006/main">
    <t xmlns="http://schemas.openxmlformats.org/spreadsheetml/2006/main">Costa Rica</t>
  </si>
  <si xmlns="http://schemas.openxmlformats.org/spreadsheetml/2006/main">
    <t xmlns="http://schemas.openxmlformats.org/spreadsheetml/2006/main">Costa Rica</t>
  </si>
  <si xmlns="http://schemas.openxmlformats.org/spreadsheetml/2006/main">
    <t xmlns="http://schemas.openxmlformats.org/spreadsheetml/2006/main">Costa Rica</t>
  </si>
  <si xmlns="http://schemas.openxmlformats.org/spreadsheetml/2006/main">
    <t xmlns="http://schemas.openxmlformats.org/spreadsheetml/2006/main">Côte d'Ivoire</t>
  </si>
  <si xmlns="http://schemas.openxmlformats.org/spreadsheetml/2006/main">
    <t xmlns="http://schemas.openxmlformats.org/spreadsheetml/2006/main">Côte d'Ivoire</t>
  </si>
  <si xmlns="http://schemas.openxmlformats.org/spreadsheetml/2006/main">
    <t xmlns="http://schemas.openxmlformats.org/spreadsheetml/2006/main">Côte d'Ivoire</t>
  </si>
  <si xmlns="http://schemas.openxmlformats.org/spreadsheetml/2006/main">
    <t xmlns="http://schemas.openxmlformats.org/spreadsheetml/2006/main">Croatia</t>
  </si>
  <si xmlns="http://schemas.openxmlformats.org/spreadsheetml/2006/main">
    <t xmlns="http://schemas.openxmlformats.org/spreadsheetml/2006/main">Croacia</t>
  </si>
  <si xmlns="http://schemas.openxmlformats.org/spreadsheetml/2006/main">
    <t xmlns="http://schemas.openxmlformats.org/spreadsheetml/2006/main">Croatie</t>
  </si>
  <si xmlns="http://schemas.openxmlformats.org/spreadsheetml/2006/main">
    <t xmlns="http://schemas.openxmlformats.org/spreadsheetml/2006/main">Cuba</t>
  </si>
  <si xmlns="http://schemas.openxmlformats.org/spreadsheetml/2006/main">
    <t xmlns="http://schemas.openxmlformats.org/spreadsheetml/2006/main">Cuba</t>
  </si>
  <si xmlns="http://schemas.openxmlformats.org/spreadsheetml/2006/main">
    <t xmlns="http://schemas.openxmlformats.org/spreadsheetml/2006/main">Cuba</t>
  </si>
  <si xmlns="http://schemas.openxmlformats.org/spreadsheetml/2006/main">
    <t xmlns="http://schemas.openxmlformats.org/spreadsheetml/2006/main">Cyprus</t>
  </si>
  <si xmlns="http://schemas.openxmlformats.org/spreadsheetml/2006/main">
    <t xmlns="http://schemas.openxmlformats.org/spreadsheetml/2006/main">Chipre</t>
  </si>
  <si xmlns="http://schemas.openxmlformats.org/spreadsheetml/2006/main">
    <t xmlns="http://schemas.openxmlformats.org/spreadsheetml/2006/main">Chypre</t>
  </si>
  <si xmlns="http://schemas.openxmlformats.org/spreadsheetml/2006/main">
    <t xmlns="http://schemas.openxmlformats.org/spreadsheetml/2006/main">Czech Republic</t>
  </si>
  <si xmlns="http://schemas.openxmlformats.org/spreadsheetml/2006/main">
    <t xmlns="http://schemas.openxmlformats.org/spreadsheetml/2006/main">República Checa</t>
  </si>
  <si xmlns="http://schemas.openxmlformats.org/spreadsheetml/2006/main">
    <t xmlns="http://schemas.openxmlformats.org/spreadsheetml/2006/main">République tchèque</t>
  </si>
  <si xmlns="http://schemas.openxmlformats.org/spreadsheetml/2006/main">
    <t xmlns="http://schemas.openxmlformats.org/spreadsheetml/2006/main">Democratic Republic of the Congo</t>
  </si>
  <si xmlns="http://schemas.openxmlformats.org/spreadsheetml/2006/main">
    <t xmlns="http://schemas.openxmlformats.org/spreadsheetml/2006/main">República Democrática del Congo</t>
  </si>
  <si xmlns="http://schemas.openxmlformats.org/spreadsheetml/2006/main">
    <t xmlns="http://schemas.openxmlformats.org/spreadsheetml/2006/main">République démocratique du Congo</t>
  </si>
  <si xmlns="http://schemas.openxmlformats.org/spreadsheetml/2006/main">
    <t xmlns="http://schemas.openxmlformats.org/spreadsheetml/2006/main">Denmark</t>
  </si>
  <si xmlns="http://schemas.openxmlformats.org/spreadsheetml/2006/main">
    <t xmlns="http://schemas.openxmlformats.org/spreadsheetml/2006/main">Dinamarca</t>
  </si>
  <si xmlns="http://schemas.openxmlformats.org/spreadsheetml/2006/main">
    <t xmlns="http://schemas.openxmlformats.org/spreadsheetml/2006/main">Danemark</t>
  </si>
  <si xmlns="http://schemas.openxmlformats.org/spreadsheetml/2006/main">
    <t xmlns="http://schemas.openxmlformats.org/spreadsheetml/2006/main">Djibouti</t>
  </si>
  <si xmlns="http://schemas.openxmlformats.org/spreadsheetml/2006/main">
    <t xmlns="http://schemas.openxmlformats.org/spreadsheetml/2006/main">Djibouti</t>
  </si>
  <si xmlns="http://schemas.openxmlformats.org/spreadsheetml/2006/main">
    <t xmlns="http://schemas.openxmlformats.org/spreadsheetml/2006/main">Djibouti</t>
  </si>
  <si xmlns="http://schemas.openxmlformats.org/spreadsheetml/2006/main">
    <t xmlns="http://schemas.openxmlformats.org/spreadsheetml/2006/main">Dominica</t>
  </si>
  <si xmlns="http://schemas.openxmlformats.org/spreadsheetml/2006/main">
    <t xmlns="http://schemas.openxmlformats.org/spreadsheetml/2006/main">Dominica</t>
  </si>
  <si xmlns="http://schemas.openxmlformats.org/spreadsheetml/2006/main">
    <t xmlns="http://schemas.openxmlformats.org/spreadsheetml/2006/main">Dominique</t>
  </si>
  <si xmlns="http://schemas.openxmlformats.org/spreadsheetml/2006/main">
    <t xmlns="http://schemas.openxmlformats.org/spreadsheetml/2006/main">Dominican Republic</t>
  </si>
  <si xmlns="http://schemas.openxmlformats.org/spreadsheetml/2006/main">
    <t xmlns="http://schemas.openxmlformats.org/spreadsheetml/2006/main">República Dominicana</t>
  </si>
  <si xmlns="http://schemas.openxmlformats.org/spreadsheetml/2006/main">
    <t xmlns="http://schemas.openxmlformats.org/spreadsheetml/2006/main">République dominicaine</t>
  </si>
  <si xmlns="http://schemas.openxmlformats.org/spreadsheetml/2006/main">
    <t xmlns="http://schemas.openxmlformats.org/spreadsheetml/2006/main">Ecuador</t>
  </si>
  <si xmlns="http://schemas.openxmlformats.org/spreadsheetml/2006/main">
    <t xmlns="http://schemas.openxmlformats.org/spreadsheetml/2006/main">Ecuador</t>
  </si>
  <si xmlns="http://schemas.openxmlformats.org/spreadsheetml/2006/main">
    <t xmlns="http://schemas.openxmlformats.org/spreadsheetml/2006/main">Equateur</t>
  </si>
  <si xmlns="http://schemas.openxmlformats.org/spreadsheetml/2006/main">
    <t xmlns="http://schemas.openxmlformats.org/spreadsheetml/2006/main">Egypt</t>
  </si>
  <si xmlns="http://schemas.openxmlformats.org/spreadsheetml/2006/main">
    <t xmlns="http://schemas.openxmlformats.org/spreadsheetml/2006/main">Egipto</t>
  </si>
  <si xmlns="http://schemas.openxmlformats.org/spreadsheetml/2006/main">
    <t xmlns="http://schemas.openxmlformats.org/spreadsheetml/2006/main">Egypte</t>
  </si>
  <si xmlns="http://schemas.openxmlformats.org/spreadsheetml/2006/main">
    <t xmlns="http://schemas.openxmlformats.org/spreadsheetml/2006/main">El Salvador</t>
  </si>
  <si xmlns="http://schemas.openxmlformats.org/spreadsheetml/2006/main">
    <t xmlns="http://schemas.openxmlformats.org/spreadsheetml/2006/main">El Salvador</t>
  </si>
  <si xmlns="http://schemas.openxmlformats.org/spreadsheetml/2006/main">
    <t xmlns="http://schemas.openxmlformats.org/spreadsheetml/2006/main">El Salvador</t>
  </si>
  <si xmlns="http://schemas.openxmlformats.org/spreadsheetml/2006/main">
    <t xmlns="http://schemas.openxmlformats.org/spreadsheetml/2006/main">Equatorial Guinea</t>
  </si>
  <si xmlns="http://schemas.openxmlformats.org/spreadsheetml/2006/main">
    <t xmlns="http://schemas.openxmlformats.org/spreadsheetml/2006/main">Guinea Ecuatorial</t>
  </si>
  <si xmlns="http://schemas.openxmlformats.org/spreadsheetml/2006/main">
    <t xmlns="http://schemas.openxmlformats.org/spreadsheetml/2006/main">Guinée équatoriale</t>
  </si>
  <si xmlns="http://schemas.openxmlformats.org/spreadsheetml/2006/main">
    <t xmlns="http://schemas.openxmlformats.org/spreadsheetml/2006/main">Eritrea</t>
  </si>
  <si xmlns="http://schemas.openxmlformats.org/spreadsheetml/2006/main">
    <t xmlns="http://schemas.openxmlformats.org/spreadsheetml/2006/main">Eritrea</t>
  </si>
  <si xmlns="http://schemas.openxmlformats.org/spreadsheetml/2006/main">
    <t xmlns="http://schemas.openxmlformats.org/spreadsheetml/2006/main">Erythrée</t>
  </si>
  <si xmlns="http://schemas.openxmlformats.org/spreadsheetml/2006/main">
    <t xmlns="http://schemas.openxmlformats.org/spreadsheetml/2006/main">Estonia</t>
  </si>
  <si xmlns="http://schemas.openxmlformats.org/spreadsheetml/2006/main">
    <t xmlns="http://schemas.openxmlformats.org/spreadsheetml/2006/main">Estonia</t>
  </si>
  <si xmlns="http://schemas.openxmlformats.org/spreadsheetml/2006/main">
    <t xmlns="http://schemas.openxmlformats.org/spreadsheetml/2006/main">Estonie</t>
  </si>
  <si xmlns="http://schemas.openxmlformats.org/spreadsheetml/2006/main">
    <t xmlns="http://schemas.openxmlformats.org/spreadsheetml/2006/main">Contribution for 2015:</t>
  </si>
  <si xmlns="http://schemas.openxmlformats.org/spreadsheetml/2006/main">
    <t xmlns="http://schemas.openxmlformats.org/spreadsheetml/2006/main">Ethiopia</t>
  </si>
  <si xmlns="http://schemas.openxmlformats.org/spreadsheetml/2006/main">
    <t xmlns="http://schemas.openxmlformats.org/spreadsheetml/2006/main">Etiopía</t>
  </si>
  <si xmlns="http://schemas.openxmlformats.org/spreadsheetml/2006/main">
    <t xmlns="http://schemas.openxmlformats.org/spreadsheetml/2006/main">Ethiopie</t>
  </si>
  <si xmlns="http://schemas.openxmlformats.org/spreadsheetml/2006/main">
    <t xmlns="http://schemas.openxmlformats.org/spreadsheetml/2006/main">European Union</t>
  </si>
  <si xmlns="http://schemas.openxmlformats.org/spreadsheetml/2006/main">
    <t xmlns="http://schemas.openxmlformats.org/spreadsheetml/2006/main" xml:space="preserve">entry into force 8 July 2015: </t>
  </si>
  <si xmlns="http://schemas.openxmlformats.org/spreadsheetml/2006/main">
    <t xmlns="http://schemas.openxmlformats.org/spreadsheetml/2006/main">Fiji</t>
  </si>
  <si xmlns="http://schemas.openxmlformats.org/spreadsheetml/2006/main">
    <t xmlns="http://schemas.openxmlformats.org/spreadsheetml/2006/main">Fiji</t>
  </si>
  <si xmlns="http://schemas.openxmlformats.org/spreadsheetml/2006/main">
    <t xmlns="http://schemas.openxmlformats.org/spreadsheetml/2006/main">Fidji</t>
  </si>
  <si xmlns="http://schemas.openxmlformats.org/spreadsheetml/2006/main">
    <t xmlns="http://schemas.openxmlformats.org/spreadsheetml/2006/main">Finland</t>
  </si>
  <si xmlns="http://schemas.openxmlformats.org/spreadsheetml/2006/main">
    <t xmlns="http://schemas.openxmlformats.org/spreadsheetml/2006/main">Finlandia</t>
  </si>
  <si xmlns="http://schemas.openxmlformats.org/spreadsheetml/2006/main">
    <t xmlns="http://schemas.openxmlformats.org/spreadsheetml/2006/main">Finlande</t>
  </si>
  <si xmlns="http://schemas.openxmlformats.org/spreadsheetml/2006/main">
    <t xmlns="http://schemas.openxmlformats.org/spreadsheetml/2006/main">France</t>
  </si>
  <si xmlns="http://schemas.openxmlformats.org/spreadsheetml/2006/main">
    <t xmlns="http://schemas.openxmlformats.org/spreadsheetml/2006/main">Francia</t>
  </si>
  <si xmlns="http://schemas.openxmlformats.org/spreadsheetml/2006/main">
    <t xmlns="http://schemas.openxmlformats.org/spreadsheetml/2006/main">France</t>
  </si>
  <si xmlns="http://schemas.openxmlformats.org/spreadsheetml/2006/main">
    <t xmlns="http://schemas.openxmlformats.org/spreadsheetml/2006/main">Gabon</t>
  </si>
  <si xmlns="http://schemas.openxmlformats.org/spreadsheetml/2006/main">
    <t xmlns="http://schemas.openxmlformats.org/spreadsheetml/2006/main">Gabón</t>
  </si>
  <si xmlns="http://schemas.openxmlformats.org/spreadsheetml/2006/main">
    <t xmlns="http://schemas.openxmlformats.org/spreadsheetml/2006/main">Gabon</t>
  </si>
  <si xmlns="http://schemas.openxmlformats.org/spreadsheetml/2006/main">
    <t xmlns="http://schemas.openxmlformats.org/spreadsheetml/2006/main">Gambia</t>
  </si>
  <si xmlns="http://schemas.openxmlformats.org/spreadsheetml/2006/main">
    <t xmlns="http://schemas.openxmlformats.org/spreadsheetml/2006/main">Gambia</t>
  </si>
  <si xmlns="http://schemas.openxmlformats.org/spreadsheetml/2006/main">
    <t xmlns="http://schemas.openxmlformats.org/spreadsheetml/2006/main">Gambie</t>
  </si>
  <si xmlns="http://schemas.openxmlformats.org/spreadsheetml/2006/main">
    <t xmlns="http://schemas.openxmlformats.org/spreadsheetml/2006/main">Georgia</t>
  </si>
  <si xmlns="http://schemas.openxmlformats.org/spreadsheetml/2006/main">
    <t xmlns="http://schemas.openxmlformats.org/spreadsheetml/2006/main">Georgia</t>
  </si>
  <si xmlns="http://schemas.openxmlformats.org/spreadsheetml/2006/main">
    <t xmlns="http://schemas.openxmlformats.org/spreadsheetml/2006/main">Géorgie</t>
  </si>
  <si xmlns="http://schemas.openxmlformats.org/spreadsheetml/2006/main">
    <t xmlns="http://schemas.openxmlformats.org/spreadsheetml/2006/main">Germany</t>
  </si>
  <si xmlns="http://schemas.openxmlformats.org/spreadsheetml/2006/main">
    <t xmlns="http://schemas.openxmlformats.org/spreadsheetml/2006/main">Alemania</t>
  </si>
  <si xmlns="http://schemas.openxmlformats.org/spreadsheetml/2006/main">
    <t xmlns="http://schemas.openxmlformats.org/spreadsheetml/2006/main">Allemagne</t>
  </si>
  <si xmlns="http://schemas.openxmlformats.org/spreadsheetml/2006/main">
    <t xmlns="http://schemas.openxmlformats.org/spreadsheetml/2006/main">Ghana</t>
  </si>
  <si xmlns="http://schemas.openxmlformats.org/spreadsheetml/2006/main">
    <t xmlns="http://schemas.openxmlformats.org/spreadsheetml/2006/main">Ghana</t>
  </si>
  <si xmlns="http://schemas.openxmlformats.org/spreadsheetml/2006/main">
    <t xmlns="http://schemas.openxmlformats.org/spreadsheetml/2006/main">Ghana</t>
  </si>
  <si xmlns="http://schemas.openxmlformats.org/spreadsheetml/2006/main">
    <t xmlns="http://schemas.openxmlformats.org/spreadsheetml/2006/main">Greece</t>
  </si>
  <si xmlns="http://schemas.openxmlformats.org/spreadsheetml/2006/main">
    <t xmlns="http://schemas.openxmlformats.org/spreadsheetml/2006/main">Grecia</t>
  </si>
  <si xmlns="http://schemas.openxmlformats.org/spreadsheetml/2006/main">
    <t xmlns="http://schemas.openxmlformats.org/spreadsheetml/2006/main">Grèce</t>
  </si>
  <si xmlns="http://schemas.openxmlformats.org/spreadsheetml/2006/main">
    <t xmlns="http://schemas.openxmlformats.org/spreadsheetml/2006/main">Grenada</t>
  </si>
  <si xmlns="http://schemas.openxmlformats.org/spreadsheetml/2006/main">
    <t xmlns="http://schemas.openxmlformats.org/spreadsheetml/2006/main">Granada</t>
  </si>
  <si xmlns="http://schemas.openxmlformats.org/spreadsheetml/2006/main">
    <t xmlns="http://schemas.openxmlformats.org/spreadsheetml/2006/main">Grenade</t>
  </si>
  <si xmlns="http://schemas.openxmlformats.org/spreadsheetml/2006/main">
    <t xmlns="http://schemas.openxmlformats.org/spreadsheetml/2006/main">Guatemala</t>
  </si>
  <si xmlns="http://schemas.openxmlformats.org/spreadsheetml/2006/main">
    <t xmlns="http://schemas.openxmlformats.org/spreadsheetml/2006/main">Guatemala</t>
  </si>
  <si xmlns="http://schemas.openxmlformats.org/spreadsheetml/2006/main">
    <t xmlns="http://schemas.openxmlformats.org/spreadsheetml/2006/main">Guatemala</t>
  </si>
  <si xmlns="http://schemas.openxmlformats.org/spreadsheetml/2006/main">
    <t xmlns="http://schemas.openxmlformats.org/spreadsheetml/2006/main">Guinea</t>
  </si>
  <si xmlns="http://schemas.openxmlformats.org/spreadsheetml/2006/main">
    <t xmlns="http://schemas.openxmlformats.org/spreadsheetml/2006/main">Guinea</t>
  </si>
  <si xmlns="http://schemas.openxmlformats.org/spreadsheetml/2006/main">
    <t xmlns="http://schemas.openxmlformats.org/spreadsheetml/2006/main">Guinée</t>
  </si>
  <si xmlns="http://schemas.openxmlformats.org/spreadsheetml/2006/main">
    <t xmlns="http://schemas.openxmlformats.org/spreadsheetml/2006/main">Guinea-Bissau</t>
  </si>
  <si xmlns="http://schemas.openxmlformats.org/spreadsheetml/2006/main">
    <t xmlns="http://schemas.openxmlformats.org/spreadsheetml/2006/main">Guinea-Bissau</t>
  </si>
  <si xmlns="http://schemas.openxmlformats.org/spreadsheetml/2006/main">
    <t xmlns="http://schemas.openxmlformats.org/spreadsheetml/2006/main">Guinée-Bissau</t>
  </si>
  <si xmlns="http://schemas.openxmlformats.org/spreadsheetml/2006/main">
    <t xmlns="http://schemas.openxmlformats.org/spreadsheetml/2006/main">Guyana</t>
  </si>
  <si xmlns="http://schemas.openxmlformats.org/spreadsheetml/2006/main">
    <t xmlns="http://schemas.openxmlformats.org/spreadsheetml/2006/main">Guyana</t>
  </si>
  <si xmlns="http://schemas.openxmlformats.org/spreadsheetml/2006/main">
    <t xmlns="http://schemas.openxmlformats.org/spreadsheetml/2006/main">Guyana</t>
  </si>
  <si xmlns="http://schemas.openxmlformats.org/spreadsheetml/2006/main">
    <t xmlns="http://schemas.openxmlformats.org/spreadsheetml/2006/main">Honduras</t>
  </si>
  <si xmlns="http://schemas.openxmlformats.org/spreadsheetml/2006/main">
    <t xmlns="http://schemas.openxmlformats.org/spreadsheetml/2006/main">Honduras</t>
  </si>
  <si xmlns="http://schemas.openxmlformats.org/spreadsheetml/2006/main">
    <t xmlns="http://schemas.openxmlformats.org/spreadsheetml/2006/main">Honduras</t>
  </si>
  <si xmlns="http://schemas.openxmlformats.org/spreadsheetml/2006/main">
    <t xmlns="http://schemas.openxmlformats.org/spreadsheetml/2006/main">Hungary</t>
  </si>
  <si xmlns="http://schemas.openxmlformats.org/spreadsheetml/2006/main">
    <t xmlns="http://schemas.openxmlformats.org/spreadsheetml/2006/main">Hungría</t>
  </si>
  <si xmlns="http://schemas.openxmlformats.org/spreadsheetml/2006/main">
    <t xmlns="http://schemas.openxmlformats.org/spreadsheetml/2006/main">Hongrie</t>
  </si>
  <si xmlns="http://schemas.openxmlformats.org/spreadsheetml/2006/main">
    <t xmlns="http://schemas.openxmlformats.org/spreadsheetml/2006/main">Iceland</t>
  </si>
  <si xmlns="http://schemas.openxmlformats.org/spreadsheetml/2006/main">
    <t xmlns="http://schemas.openxmlformats.org/spreadsheetml/2006/main">Islandia</t>
  </si>
  <si xmlns="http://schemas.openxmlformats.org/spreadsheetml/2006/main">
    <t xmlns="http://schemas.openxmlformats.org/spreadsheetml/2006/main">Islande</t>
  </si>
  <si xmlns="http://schemas.openxmlformats.org/spreadsheetml/2006/main">
    <t xmlns="http://schemas.openxmlformats.org/spreadsheetml/2006/main">India</t>
  </si>
  <si xmlns="http://schemas.openxmlformats.org/spreadsheetml/2006/main">
    <t xmlns="http://schemas.openxmlformats.org/spreadsheetml/2006/main">India</t>
  </si>
  <si xmlns="http://schemas.openxmlformats.org/spreadsheetml/2006/main">
    <t xmlns="http://schemas.openxmlformats.org/spreadsheetml/2006/main">Inde</t>
  </si>
  <si xmlns="http://schemas.openxmlformats.org/spreadsheetml/2006/main">
    <t xmlns="http://schemas.openxmlformats.org/spreadsheetml/2006/main">Indonesia</t>
  </si>
  <si xmlns="http://schemas.openxmlformats.org/spreadsheetml/2006/main">
    <t xmlns="http://schemas.openxmlformats.org/spreadsheetml/2006/main">Indonesia</t>
  </si>
  <si xmlns="http://schemas.openxmlformats.org/spreadsheetml/2006/main">
    <t xmlns="http://schemas.openxmlformats.org/spreadsheetml/2006/main">Indonésie</t>
  </si>
  <si xmlns="http://schemas.openxmlformats.org/spreadsheetml/2006/main">
    <t xmlns="http://schemas.openxmlformats.org/spreadsheetml/2006/main">Iran (Islamic Republic of)</t>
  </si>
  <si xmlns="http://schemas.openxmlformats.org/spreadsheetml/2006/main">
    <t xmlns="http://schemas.openxmlformats.org/spreadsheetml/2006/main">Irán (República Islámica del)</t>
  </si>
  <si xmlns="http://schemas.openxmlformats.org/spreadsheetml/2006/main">
    <t xmlns="http://schemas.openxmlformats.org/spreadsheetml/2006/main">Iran (République islamique d')</t>
  </si>
  <si xmlns="http://schemas.openxmlformats.org/spreadsheetml/2006/main">
    <t xmlns="http://schemas.openxmlformats.org/spreadsheetml/2006/main">Ireland</t>
  </si>
  <si xmlns="http://schemas.openxmlformats.org/spreadsheetml/2006/main">
    <t xmlns="http://schemas.openxmlformats.org/spreadsheetml/2006/main">Irlanda</t>
  </si>
  <si xmlns="http://schemas.openxmlformats.org/spreadsheetml/2006/main">
    <t xmlns="http://schemas.openxmlformats.org/spreadsheetml/2006/main">Irlande</t>
  </si>
  <si xmlns="http://schemas.openxmlformats.org/spreadsheetml/2006/main">
    <t xmlns="http://schemas.openxmlformats.org/spreadsheetml/2006/main">Israel</t>
  </si>
  <si xmlns="http://schemas.openxmlformats.org/spreadsheetml/2006/main">
    <t xmlns="http://schemas.openxmlformats.org/spreadsheetml/2006/main">Israel</t>
  </si>
  <si xmlns="http://schemas.openxmlformats.org/spreadsheetml/2006/main">
    <t xmlns="http://schemas.openxmlformats.org/spreadsheetml/2006/main">Israël</t>
  </si>
  <si xmlns="http://schemas.openxmlformats.org/spreadsheetml/2006/main">
    <t xmlns="http://schemas.openxmlformats.org/spreadsheetml/2006/main">Italy</t>
  </si>
  <si xmlns="http://schemas.openxmlformats.org/spreadsheetml/2006/main">
    <t xmlns="http://schemas.openxmlformats.org/spreadsheetml/2006/main">Italia</t>
  </si>
  <si xmlns="http://schemas.openxmlformats.org/spreadsheetml/2006/main">
    <t xmlns="http://schemas.openxmlformats.org/spreadsheetml/2006/main">Italie</t>
  </si>
  <si xmlns="http://schemas.openxmlformats.org/spreadsheetml/2006/main">
    <t xmlns="http://schemas.openxmlformats.org/spreadsheetml/2006/main">Jamaica</t>
  </si>
  <si xmlns="http://schemas.openxmlformats.org/spreadsheetml/2006/main">
    <t xmlns="http://schemas.openxmlformats.org/spreadsheetml/2006/main">Jamaica</t>
  </si>
  <si xmlns="http://schemas.openxmlformats.org/spreadsheetml/2006/main">
    <t xmlns="http://schemas.openxmlformats.org/spreadsheetml/2006/main">Jamaïque</t>
  </si>
  <si xmlns="http://schemas.openxmlformats.org/spreadsheetml/2006/main">
    <t xmlns="http://schemas.openxmlformats.org/spreadsheetml/2006/main">Japan</t>
  </si>
  <si xmlns="http://schemas.openxmlformats.org/spreadsheetml/2006/main">
    <t xmlns="http://schemas.openxmlformats.org/spreadsheetml/2006/main">Japón</t>
  </si>
  <si xmlns="http://schemas.openxmlformats.org/spreadsheetml/2006/main">
    <t xmlns="http://schemas.openxmlformats.org/spreadsheetml/2006/main">Japon</t>
  </si>
  <si xmlns="http://schemas.openxmlformats.org/spreadsheetml/2006/main">
    <t xmlns="http://schemas.openxmlformats.org/spreadsheetml/2006/main">Jordan</t>
  </si>
  <si xmlns="http://schemas.openxmlformats.org/spreadsheetml/2006/main">
    <t xmlns="http://schemas.openxmlformats.org/spreadsheetml/2006/main">Jordania</t>
  </si>
  <si xmlns="http://schemas.openxmlformats.org/spreadsheetml/2006/main">
    <t xmlns="http://schemas.openxmlformats.org/spreadsheetml/2006/main">Jordanie</t>
  </si>
  <si xmlns="http://schemas.openxmlformats.org/spreadsheetml/2006/main">
    <t xmlns="http://schemas.openxmlformats.org/spreadsheetml/2006/main">Kazakhstan</t>
  </si>
  <si xmlns="http://schemas.openxmlformats.org/spreadsheetml/2006/main">
    <t xmlns="http://schemas.openxmlformats.org/spreadsheetml/2006/main">Kazajstán</t>
  </si>
  <si xmlns="http://schemas.openxmlformats.org/spreadsheetml/2006/main">
    <t xmlns="http://schemas.openxmlformats.org/spreadsheetml/2006/main">Kazakhstan</t>
  </si>
  <si xmlns="http://schemas.openxmlformats.org/spreadsheetml/2006/main">
    <t xmlns="http://schemas.openxmlformats.org/spreadsheetml/2006/main">Kenya</t>
  </si>
  <si xmlns="http://schemas.openxmlformats.org/spreadsheetml/2006/main">
    <t xmlns="http://schemas.openxmlformats.org/spreadsheetml/2006/main">Kenya</t>
  </si>
  <si xmlns="http://schemas.openxmlformats.org/spreadsheetml/2006/main">
    <t xmlns="http://schemas.openxmlformats.org/spreadsheetml/2006/main">Kenya</t>
  </si>
  <si xmlns="http://schemas.openxmlformats.org/spreadsheetml/2006/main">
    <t xmlns="http://schemas.openxmlformats.org/spreadsheetml/2006/main">Kuwait</t>
  </si>
  <si xmlns="http://schemas.openxmlformats.org/spreadsheetml/2006/main">
    <t xmlns="http://schemas.openxmlformats.org/spreadsheetml/2006/main">Kuwait</t>
  </si>
  <si xmlns="http://schemas.openxmlformats.org/spreadsheetml/2006/main">
    <t xmlns="http://schemas.openxmlformats.org/spreadsheetml/2006/main">Koweït</t>
  </si>
  <si xmlns="http://schemas.openxmlformats.org/spreadsheetml/2006/main">
    <t xmlns="http://schemas.openxmlformats.org/spreadsheetml/2006/main">Kyrgyzstan</t>
  </si>
  <si xmlns="http://schemas.openxmlformats.org/spreadsheetml/2006/main">
    <t xmlns="http://schemas.openxmlformats.org/spreadsheetml/2006/main">Kirguistán</t>
  </si>
  <si xmlns="http://schemas.openxmlformats.org/spreadsheetml/2006/main">
    <t xmlns="http://schemas.openxmlformats.org/spreadsheetml/2006/main">Kirghizistan</t>
  </si>
  <si xmlns="http://schemas.openxmlformats.org/spreadsheetml/2006/main">
    <t xmlns="http://schemas.openxmlformats.org/spreadsheetml/2006/main">Lao People's Democratic Republic</t>
  </si>
  <si xmlns="http://schemas.openxmlformats.org/spreadsheetml/2006/main">
    <t xmlns="http://schemas.openxmlformats.org/spreadsheetml/2006/main">República Democrática Popular Lao</t>
  </si>
  <si xmlns="http://schemas.openxmlformats.org/spreadsheetml/2006/main">
    <t xmlns="http://schemas.openxmlformats.org/spreadsheetml/2006/main">République démocratique populaire lao</t>
  </si>
  <si xmlns="http://schemas.openxmlformats.org/spreadsheetml/2006/main">
    <t xmlns="http://schemas.openxmlformats.org/spreadsheetml/2006/main">Latvia</t>
  </si>
  <si xmlns="http://schemas.openxmlformats.org/spreadsheetml/2006/main">
    <t xmlns="http://schemas.openxmlformats.org/spreadsheetml/2006/main">Letonia</t>
  </si>
  <si xmlns="http://schemas.openxmlformats.org/spreadsheetml/2006/main">
    <t xmlns="http://schemas.openxmlformats.org/spreadsheetml/2006/main">Lettonie</t>
  </si>
  <si xmlns="http://schemas.openxmlformats.org/spreadsheetml/2006/main">
    <t xmlns="http://schemas.openxmlformats.org/spreadsheetml/2006/main">Lebanon</t>
  </si>
  <si xmlns="http://schemas.openxmlformats.org/spreadsheetml/2006/main">
    <t xmlns="http://schemas.openxmlformats.org/spreadsheetml/2006/main">Lesotho</t>
  </si>
  <si xmlns="http://schemas.openxmlformats.org/spreadsheetml/2006/main">
    <t xmlns="http://schemas.openxmlformats.org/spreadsheetml/2006/main">Lesotho</t>
  </si>
  <si xmlns="http://schemas.openxmlformats.org/spreadsheetml/2006/main">
    <t xmlns="http://schemas.openxmlformats.org/spreadsheetml/2006/main">Lesotho</t>
  </si>
  <si xmlns="http://schemas.openxmlformats.org/spreadsheetml/2006/main">
    <t xmlns="http://schemas.openxmlformats.org/spreadsheetml/2006/main">Liberia</t>
  </si>
  <si xmlns="http://schemas.openxmlformats.org/spreadsheetml/2006/main">
    <t xmlns="http://schemas.openxmlformats.org/spreadsheetml/2006/main">Liberia</t>
  </si>
  <si xmlns="http://schemas.openxmlformats.org/spreadsheetml/2006/main">
    <t xmlns="http://schemas.openxmlformats.org/spreadsheetml/2006/main">Libéria</t>
  </si>
  <si xmlns="http://schemas.openxmlformats.org/spreadsheetml/2006/main">
    <t xmlns="http://schemas.openxmlformats.org/spreadsheetml/2006/main">Libya</t>
  </si>
  <si xmlns="http://schemas.openxmlformats.org/spreadsheetml/2006/main">
    <t xmlns="http://schemas.openxmlformats.org/spreadsheetml/2006/main">Jamahiriya Árabe Libia</t>
  </si>
  <si xmlns="http://schemas.openxmlformats.org/spreadsheetml/2006/main">
    <t xmlns="http://schemas.openxmlformats.org/spreadsheetml/2006/main">Jamahiriya arabe libyenne</t>
  </si>
  <si xmlns="http://schemas.openxmlformats.org/spreadsheetml/2006/main">
    <t xmlns="http://schemas.openxmlformats.org/spreadsheetml/2006/main">Liechtenstein</t>
  </si>
  <si xmlns="http://schemas.openxmlformats.org/spreadsheetml/2006/main">
    <t xmlns="http://schemas.openxmlformats.org/spreadsheetml/2006/main">Liechtenstein</t>
  </si>
  <si xmlns="http://schemas.openxmlformats.org/spreadsheetml/2006/main">
    <t xmlns="http://schemas.openxmlformats.org/spreadsheetml/2006/main">Liechtenstein</t>
  </si>
  <si xmlns="http://schemas.openxmlformats.org/spreadsheetml/2006/main">
    <t xmlns="http://schemas.openxmlformats.org/spreadsheetml/2006/main">Lithuania</t>
  </si>
  <si xmlns="http://schemas.openxmlformats.org/spreadsheetml/2006/main">
    <t xmlns="http://schemas.openxmlformats.org/spreadsheetml/2006/main">Lituania</t>
  </si>
  <si xmlns="http://schemas.openxmlformats.org/spreadsheetml/2006/main">
    <t xmlns="http://schemas.openxmlformats.org/spreadsheetml/2006/main">Lituanie</t>
  </si>
  <si xmlns="http://schemas.openxmlformats.org/spreadsheetml/2006/main">
    <t xmlns="http://schemas.openxmlformats.org/spreadsheetml/2006/main">Luxembourg</t>
  </si>
  <si xmlns="http://schemas.openxmlformats.org/spreadsheetml/2006/main">
    <t xmlns="http://schemas.openxmlformats.org/spreadsheetml/2006/main">Luxemburgo</t>
  </si>
  <si xmlns="http://schemas.openxmlformats.org/spreadsheetml/2006/main">
    <t xmlns="http://schemas.openxmlformats.org/spreadsheetml/2006/main">Luxembourg</t>
  </si>
  <si xmlns="http://schemas.openxmlformats.org/spreadsheetml/2006/main">
    <t xmlns="http://schemas.openxmlformats.org/spreadsheetml/2006/main">Madagascar</t>
  </si>
  <si xmlns="http://schemas.openxmlformats.org/spreadsheetml/2006/main">
    <t xmlns="http://schemas.openxmlformats.org/spreadsheetml/2006/main">Madagascar</t>
  </si>
  <si xmlns="http://schemas.openxmlformats.org/spreadsheetml/2006/main">
    <t xmlns="http://schemas.openxmlformats.org/spreadsheetml/2006/main">Madagascar</t>
  </si>
  <si xmlns="http://schemas.openxmlformats.org/spreadsheetml/2006/main">
    <t xmlns="http://schemas.openxmlformats.org/spreadsheetml/2006/main">Malawi</t>
  </si>
  <si xmlns="http://schemas.openxmlformats.org/spreadsheetml/2006/main">
    <t xmlns="http://schemas.openxmlformats.org/spreadsheetml/2006/main">Malawi</t>
  </si>
  <si xmlns="http://schemas.openxmlformats.org/spreadsheetml/2006/main">
    <t xmlns="http://schemas.openxmlformats.org/spreadsheetml/2006/main">Malawi</t>
  </si>
  <si xmlns="http://schemas.openxmlformats.org/spreadsheetml/2006/main">
    <t xmlns="http://schemas.openxmlformats.org/spreadsheetml/2006/main">Malaysia</t>
  </si>
  <si xmlns="http://schemas.openxmlformats.org/spreadsheetml/2006/main">
    <t xmlns="http://schemas.openxmlformats.org/spreadsheetml/2006/main">Malasia</t>
  </si>
  <si xmlns="http://schemas.openxmlformats.org/spreadsheetml/2006/main">
    <t xmlns="http://schemas.openxmlformats.org/spreadsheetml/2006/main">Malaisie</t>
  </si>
  <si xmlns="http://schemas.openxmlformats.org/spreadsheetml/2006/main">
    <t xmlns="http://schemas.openxmlformats.org/spreadsheetml/2006/main">Mali</t>
  </si>
  <si xmlns="http://schemas.openxmlformats.org/spreadsheetml/2006/main">
    <t xmlns="http://schemas.openxmlformats.org/spreadsheetml/2006/main">Malí</t>
  </si>
  <si xmlns="http://schemas.openxmlformats.org/spreadsheetml/2006/main">
    <t xmlns="http://schemas.openxmlformats.org/spreadsheetml/2006/main">Mali</t>
  </si>
  <si xmlns="http://schemas.openxmlformats.org/spreadsheetml/2006/main">
    <t xmlns="http://schemas.openxmlformats.org/spreadsheetml/2006/main">Maldives</t>
  </si>
  <si xmlns="http://schemas.openxmlformats.org/spreadsheetml/2006/main">
    <t xmlns="http://schemas.openxmlformats.org/spreadsheetml/2006/main">Malta</t>
  </si>
  <si xmlns="http://schemas.openxmlformats.org/spreadsheetml/2006/main">
    <t xmlns="http://schemas.openxmlformats.org/spreadsheetml/2006/main">Malta</t>
  </si>
  <si xmlns="http://schemas.openxmlformats.org/spreadsheetml/2006/main">
    <t xmlns="http://schemas.openxmlformats.org/spreadsheetml/2006/main">Malte</t>
  </si>
  <si xmlns="http://schemas.openxmlformats.org/spreadsheetml/2006/main">
    <t xmlns="http://schemas.openxmlformats.org/spreadsheetml/2006/main">Mauritania</t>
  </si>
  <si xmlns="http://schemas.openxmlformats.org/spreadsheetml/2006/main">
    <t xmlns="http://schemas.openxmlformats.org/spreadsheetml/2006/main">Mauritania</t>
  </si>
  <si xmlns="http://schemas.openxmlformats.org/spreadsheetml/2006/main">
    <t xmlns="http://schemas.openxmlformats.org/spreadsheetml/2006/main">Mauritanie</t>
  </si>
  <si xmlns="http://schemas.openxmlformats.org/spreadsheetml/2006/main">
    <t xmlns="http://schemas.openxmlformats.org/spreadsheetml/2006/main">Mauritius</t>
  </si>
  <si xmlns="http://schemas.openxmlformats.org/spreadsheetml/2006/main">
    <t xmlns="http://schemas.openxmlformats.org/spreadsheetml/2006/main">Mauricio</t>
  </si>
  <si xmlns="http://schemas.openxmlformats.org/spreadsheetml/2006/main">
    <t xmlns="http://schemas.openxmlformats.org/spreadsheetml/2006/main">Maurice</t>
  </si>
  <si xmlns="http://schemas.openxmlformats.org/spreadsheetml/2006/main">
    <t xmlns="http://schemas.openxmlformats.org/spreadsheetml/2006/main">Mexico</t>
  </si>
  <si xmlns="http://schemas.openxmlformats.org/spreadsheetml/2006/main">
    <t xmlns="http://schemas.openxmlformats.org/spreadsheetml/2006/main">México</t>
  </si>
  <si xmlns="http://schemas.openxmlformats.org/spreadsheetml/2006/main">
    <t xmlns="http://schemas.openxmlformats.org/spreadsheetml/2006/main">Mexique</t>
  </si>
  <si xmlns="http://schemas.openxmlformats.org/spreadsheetml/2006/main">
    <t xmlns="http://schemas.openxmlformats.org/spreadsheetml/2006/main">Monaco</t>
  </si>
  <si xmlns="http://schemas.openxmlformats.org/spreadsheetml/2006/main">
    <t xmlns="http://schemas.openxmlformats.org/spreadsheetml/2006/main">Mónaco</t>
  </si>
  <si xmlns="http://schemas.openxmlformats.org/spreadsheetml/2006/main">
    <t xmlns="http://schemas.openxmlformats.org/spreadsheetml/2006/main">Monaco</t>
  </si>
  <si xmlns="http://schemas.openxmlformats.org/spreadsheetml/2006/main">
    <t xmlns="http://schemas.openxmlformats.org/spreadsheetml/2006/main">Mongolia</t>
  </si>
  <si xmlns="http://schemas.openxmlformats.org/spreadsheetml/2006/main">
    <t xmlns="http://schemas.openxmlformats.org/spreadsheetml/2006/main">Mongolia</t>
  </si>
  <si xmlns="http://schemas.openxmlformats.org/spreadsheetml/2006/main">
    <t xmlns="http://schemas.openxmlformats.org/spreadsheetml/2006/main">Mongolie</t>
  </si>
  <si xmlns="http://schemas.openxmlformats.org/spreadsheetml/2006/main">
    <t xmlns="http://schemas.openxmlformats.org/spreadsheetml/2006/main">Montenegro</t>
  </si>
  <si xmlns="http://schemas.openxmlformats.org/spreadsheetml/2006/main">
    <t xmlns="http://schemas.openxmlformats.org/spreadsheetml/2006/main">Montenegro</t>
  </si>
  <si xmlns="http://schemas.openxmlformats.org/spreadsheetml/2006/main">
    <t xmlns="http://schemas.openxmlformats.org/spreadsheetml/2006/main">Monténégro</t>
  </si>
  <si xmlns="http://schemas.openxmlformats.org/spreadsheetml/2006/main">
    <t xmlns="http://schemas.openxmlformats.org/spreadsheetml/2006/main">Morocco</t>
  </si>
  <si xmlns="http://schemas.openxmlformats.org/spreadsheetml/2006/main">
    <t xmlns="http://schemas.openxmlformats.org/spreadsheetml/2006/main">Marruecos</t>
  </si>
  <si xmlns="http://schemas.openxmlformats.org/spreadsheetml/2006/main">
    <t xmlns="http://schemas.openxmlformats.org/spreadsheetml/2006/main">Maroc</t>
  </si>
  <si xmlns="http://schemas.openxmlformats.org/spreadsheetml/2006/main">
    <t xmlns="http://schemas.openxmlformats.org/spreadsheetml/2006/main">Mozambique</t>
  </si>
  <si xmlns="http://schemas.openxmlformats.org/spreadsheetml/2006/main">
    <t xmlns="http://schemas.openxmlformats.org/spreadsheetml/2006/main">Mozambique</t>
  </si>
  <si xmlns="http://schemas.openxmlformats.org/spreadsheetml/2006/main">
    <t xmlns="http://schemas.openxmlformats.org/spreadsheetml/2006/main">Mozambique</t>
  </si>
  <si xmlns="http://schemas.openxmlformats.org/spreadsheetml/2006/main">
    <t xmlns="http://schemas.openxmlformats.org/spreadsheetml/2006/main">Myanmar</t>
  </si>
  <si xmlns="http://schemas.openxmlformats.org/spreadsheetml/2006/main">
    <t xmlns="http://schemas.openxmlformats.org/spreadsheetml/2006/main">Myanmar</t>
  </si>
  <si xmlns="http://schemas.openxmlformats.org/spreadsheetml/2006/main">
    <t xmlns="http://schemas.openxmlformats.org/spreadsheetml/2006/main">Myanmar</t>
  </si>
  <si xmlns="http://schemas.openxmlformats.org/spreadsheetml/2006/main">
    <t xmlns="http://schemas.openxmlformats.org/spreadsheetml/2006/main">Namibia</t>
  </si>
  <si xmlns="http://schemas.openxmlformats.org/spreadsheetml/2006/main">
    <t xmlns="http://schemas.openxmlformats.org/spreadsheetml/2006/main">Namibia</t>
  </si>
  <si xmlns="http://schemas.openxmlformats.org/spreadsheetml/2006/main">
    <t xmlns="http://schemas.openxmlformats.org/spreadsheetml/2006/main">Namibie</t>
  </si>
  <si xmlns="http://schemas.openxmlformats.org/spreadsheetml/2006/main">
    <t xmlns="http://schemas.openxmlformats.org/spreadsheetml/2006/main">Nepal</t>
  </si>
  <si xmlns="http://schemas.openxmlformats.org/spreadsheetml/2006/main">
    <t xmlns="http://schemas.openxmlformats.org/spreadsheetml/2006/main">Nepal</t>
  </si>
  <si xmlns="http://schemas.openxmlformats.org/spreadsheetml/2006/main">
    <t xmlns="http://schemas.openxmlformats.org/spreadsheetml/2006/main">Népal</t>
  </si>
  <si xmlns="http://schemas.openxmlformats.org/spreadsheetml/2006/main">
    <t xmlns="http://schemas.openxmlformats.org/spreadsheetml/2006/main">Netherlands</t>
  </si>
  <si xmlns="http://schemas.openxmlformats.org/spreadsheetml/2006/main">
    <t xmlns="http://schemas.openxmlformats.org/spreadsheetml/2006/main">Países Bajos</t>
  </si>
  <si xmlns="http://schemas.openxmlformats.org/spreadsheetml/2006/main">
    <t xmlns="http://schemas.openxmlformats.org/spreadsheetml/2006/main">Pays-Bas</t>
  </si>
  <si xmlns="http://schemas.openxmlformats.org/spreadsheetml/2006/main">
    <t xmlns="http://schemas.openxmlformats.org/spreadsheetml/2006/main">New Zealand</t>
  </si>
  <si xmlns="http://schemas.openxmlformats.org/spreadsheetml/2006/main">
    <t xmlns="http://schemas.openxmlformats.org/spreadsheetml/2006/main">Nueva Zelandia</t>
  </si>
  <si xmlns="http://schemas.openxmlformats.org/spreadsheetml/2006/main">
    <t xmlns="http://schemas.openxmlformats.org/spreadsheetml/2006/main">Nouvelle-Zélande</t>
  </si>
  <si xmlns="http://schemas.openxmlformats.org/spreadsheetml/2006/main">
    <t xmlns="http://schemas.openxmlformats.org/spreadsheetml/2006/main">Nicaragua</t>
  </si>
  <si xmlns="http://schemas.openxmlformats.org/spreadsheetml/2006/main">
    <t xmlns="http://schemas.openxmlformats.org/spreadsheetml/2006/main">Nicaragua</t>
  </si>
  <si xmlns="http://schemas.openxmlformats.org/spreadsheetml/2006/main">
    <t xmlns="http://schemas.openxmlformats.org/spreadsheetml/2006/main">Nicaragua</t>
  </si>
  <si xmlns="http://schemas.openxmlformats.org/spreadsheetml/2006/main">
    <t xmlns="http://schemas.openxmlformats.org/spreadsheetml/2006/main">Niger</t>
  </si>
  <si xmlns="http://schemas.openxmlformats.org/spreadsheetml/2006/main">
    <t xmlns="http://schemas.openxmlformats.org/spreadsheetml/2006/main">Níger</t>
  </si>
  <si xmlns="http://schemas.openxmlformats.org/spreadsheetml/2006/main">
    <t xmlns="http://schemas.openxmlformats.org/spreadsheetml/2006/main">Niger</t>
  </si>
  <si xmlns="http://schemas.openxmlformats.org/spreadsheetml/2006/main">
    <t xmlns="http://schemas.openxmlformats.org/spreadsheetml/2006/main">Nigeria</t>
  </si>
  <si xmlns="http://schemas.openxmlformats.org/spreadsheetml/2006/main">
    <t xmlns="http://schemas.openxmlformats.org/spreadsheetml/2006/main">Nigeria</t>
  </si>
  <si xmlns="http://schemas.openxmlformats.org/spreadsheetml/2006/main">
    <t xmlns="http://schemas.openxmlformats.org/spreadsheetml/2006/main">Nigéria</t>
  </si>
  <si xmlns="http://schemas.openxmlformats.org/spreadsheetml/2006/main">
    <t xmlns="http://schemas.openxmlformats.org/spreadsheetml/2006/main">Norway</t>
  </si>
  <si xmlns="http://schemas.openxmlformats.org/spreadsheetml/2006/main">
    <t xmlns="http://schemas.openxmlformats.org/spreadsheetml/2006/main">Noruega</t>
  </si>
  <si xmlns="http://schemas.openxmlformats.org/spreadsheetml/2006/main">
    <t xmlns="http://schemas.openxmlformats.org/spreadsheetml/2006/main">Norvège</t>
  </si>
  <si xmlns="http://schemas.openxmlformats.org/spreadsheetml/2006/main">
    <t xmlns="http://schemas.openxmlformats.org/spreadsheetml/2006/main">Oman</t>
  </si>
  <si xmlns="http://schemas.openxmlformats.org/spreadsheetml/2006/main">
    <t xmlns="http://schemas.openxmlformats.org/spreadsheetml/2006/main">Omán</t>
  </si>
  <si xmlns="http://schemas.openxmlformats.org/spreadsheetml/2006/main">
    <t xmlns="http://schemas.openxmlformats.org/spreadsheetml/2006/main">Oman</t>
  </si>
  <si xmlns="http://schemas.openxmlformats.org/spreadsheetml/2006/main">
    <t xmlns="http://schemas.openxmlformats.org/spreadsheetml/2006/main">Pakistan</t>
  </si>
  <si xmlns="http://schemas.openxmlformats.org/spreadsheetml/2006/main">
    <t xmlns="http://schemas.openxmlformats.org/spreadsheetml/2006/main">Pakistán</t>
  </si>
  <si xmlns="http://schemas.openxmlformats.org/spreadsheetml/2006/main">
    <t xmlns="http://schemas.openxmlformats.org/spreadsheetml/2006/main">Pakistan</t>
  </si>
  <si xmlns="http://schemas.openxmlformats.org/spreadsheetml/2006/main">
    <t xmlns="http://schemas.openxmlformats.org/spreadsheetml/2006/main">Palau</t>
  </si>
  <si xmlns="http://schemas.openxmlformats.org/spreadsheetml/2006/main">
    <t xmlns="http://schemas.openxmlformats.org/spreadsheetml/2006/main">Palau</t>
  </si>
  <si xmlns="http://schemas.openxmlformats.org/spreadsheetml/2006/main">
    <t xmlns="http://schemas.openxmlformats.org/spreadsheetml/2006/main">Palaos</t>
  </si>
  <si xmlns="http://schemas.openxmlformats.org/spreadsheetml/2006/main">
    <t xmlns="http://schemas.openxmlformats.org/spreadsheetml/2006/main">Panama</t>
  </si>
  <si xmlns="http://schemas.openxmlformats.org/spreadsheetml/2006/main">
    <t xmlns="http://schemas.openxmlformats.org/spreadsheetml/2006/main">Panamá</t>
  </si>
  <si xmlns="http://schemas.openxmlformats.org/spreadsheetml/2006/main">
    <t xmlns="http://schemas.openxmlformats.org/spreadsheetml/2006/main">Panama</t>
  </si>
  <si xmlns="http://schemas.openxmlformats.org/spreadsheetml/2006/main">
    <t xmlns="http://schemas.openxmlformats.org/spreadsheetml/2006/main">Papua New Guinea</t>
  </si>
  <si xmlns="http://schemas.openxmlformats.org/spreadsheetml/2006/main">
    <t xmlns="http://schemas.openxmlformats.org/spreadsheetml/2006/main">Papua Nueva Guinea</t>
  </si>
  <si xmlns="http://schemas.openxmlformats.org/spreadsheetml/2006/main">
    <t xmlns="http://schemas.openxmlformats.org/spreadsheetml/2006/main">Papouasie-Nouvelle-Guinée</t>
  </si>
  <si xmlns="http://schemas.openxmlformats.org/spreadsheetml/2006/main">
    <t xmlns="http://schemas.openxmlformats.org/spreadsheetml/2006/main">Paraguay</t>
  </si>
  <si xmlns="http://schemas.openxmlformats.org/spreadsheetml/2006/main">
    <t xmlns="http://schemas.openxmlformats.org/spreadsheetml/2006/main">Paraguay</t>
  </si>
  <si xmlns="http://schemas.openxmlformats.org/spreadsheetml/2006/main">
    <t xmlns="http://schemas.openxmlformats.org/spreadsheetml/2006/main">Paraguay</t>
  </si>
  <si xmlns="http://schemas.openxmlformats.org/spreadsheetml/2006/main">
    <t xmlns="http://schemas.openxmlformats.org/spreadsheetml/2006/main">Peru</t>
  </si>
  <si xmlns="http://schemas.openxmlformats.org/spreadsheetml/2006/main">
    <t xmlns="http://schemas.openxmlformats.org/spreadsheetml/2006/main">Perú</t>
  </si>
  <si xmlns="http://schemas.openxmlformats.org/spreadsheetml/2006/main">
    <t xmlns="http://schemas.openxmlformats.org/spreadsheetml/2006/main">Pérou</t>
  </si>
  <si xmlns="http://schemas.openxmlformats.org/spreadsheetml/2006/main">
    <t xmlns="http://schemas.openxmlformats.org/spreadsheetml/2006/main">Philippines</t>
  </si>
  <si xmlns="http://schemas.openxmlformats.org/spreadsheetml/2006/main">
    <t xmlns="http://schemas.openxmlformats.org/spreadsheetml/2006/main">Filipinas</t>
  </si>
  <si xmlns="http://schemas.openxmlformats.org/spreadsheetml/2006/main">
    <t xmlns="http://schemas.openxmlformats.org/spreadsheetml/2006/main">Philippines</t>
  </si>
  <si xmlns="http://schemas.openxmlformats.org/spreadsheetml/2006/main">
    <t xmlns="http://schemas.openxmlformats.org/spreadsheetml/2006/main">Poland</t>
  </si>
  <si xmlns="http://schemas.openxmlformats.org/spreadsheetml/2006/main">
    <t xmlns="http://schemas.openxmlformats.org/spreadsheetml/2006/main">Polonia</t>
  </si>
  <si xmlns="http://schemas.openxmlformats.org/spreadsheetml/2006/main">
    <t xmlns="http://schemas.openxmlformats.org/spreadsheetml/2006/main">Pologne</t>
  </si>
  <si xmlns="http://schemas.openxmlformats.org/spreadsheetml/2006/main">
    <t xmlns="http://schemas.openxmlformats.org/spreadsheetml/2006/main">Portugal</t>
  </si>
  <si xmlns="http://schemas.openxmlformats.org/spreadsheetml/2006/main">
    <t xmlns="http://schemas.openxmlformats.org/spreadsheetml/2006/main">Portugal</t>
  </si>
  <si xmlns="http://schemas.openxmlformats.org/spreadsheetml/2006/main">
    <t xmlns="http://schemas.openxmlformats.org/spreadsheetml/2006/main">Portugal</t>
  </si>
  <si xmlns="http://schemas.openxmlformats.org/spreadsheetml/2006/main">
    <t xmlns="http://schemas.openxmlformats.org/spreadsheetml/2006/main">Qatar</t>
  </si>
  <si xmlns="http://schemas.openxmlformats.org/spreadsheetml/2006/main">
    <t xmlns="http://schemas.openxmlformats.org/spreadsheetml/2006/main">Qatar</t>
  </si>
  <si xmlns="http://schemas.openxmlformats.org/spreadsheetml/2006/main">
    <t xmlns="http://schemas.openxmlformats.org/spreadsheetml/2006/main">Qatar</t>
  </si>
  <si xmlns="http://schemas.openxmlformats.org/spreadsheetml/2006/main">
    <t xmlns="http://schemas.openxmlformats.org/spreadsheetml/2006/main">Republic of Korea</t>
  </si>
  <si xmlns="http://schemas.openxmlformats.org/spreadsheetml/2006/main">
    <t xmlns="http://schemas.openxmlformats.org/spreadsheetml/2006/main">República de Corea</t>
  </si>
  <si xmlns="http://schemas.openxmlformats.org/spreadsheetml/2006/main">
    <t xmlns="http://schemas.openxmlformats.org/spreadsheetml/2006/main">République de Corée</t>
  </si>
  <si xmlns="http://schemas.openxmlformats.org/spreadsheetml/2006/main">
    <t xmlns="http://schemas.openxmlformats.org/spreadsheetml/2006/main">Republic of Moldova</t>
  </si>
  <si xmlns="http://schemas.openxmlformats.org/spreadsheetml/2006/main">
    <t xmlns="http://schemas.openxmlformats.org/spreadsheetml/2006/main">Moldova</t>
  </si>
  <si xmlns="http://schemas.openxmlformats.org/spreadsheetml/2006/main">
    <t xmlns="http://schemas.openxmlformats.org/spreadsheetml/2006/main">Moldova</t>
  </si>
  <si xmlns="http://schemas.openxmlformats.org/spreadsheetml/2006/main">
    <t xmlns="http://schemas.openxmlformats.org/spreadsheetml/2006/main">Romania</t>
  </si>
  <si xmlns="http://schemas.openxmlformats.org/spreadsheetml/2006/main">
    <t xmlns="http://schemas.openxmlformats.org/spreadsheetml/2006/main">Rumania</t>
  </si>
  <si xmlns="http://schemas.openxmlformats.org/spreadsheetml/2006/main">
    <t xmlns="http://schemas.openxmlformats.org/spreadsheetml/2006/main">Roumanie</t>
  </si>
  <si xmlns="http://schemas.openxmlformats.org/spreadsheetml/2006/main">
    <t xmlns="http://schemas.openxmlformats.org/spreadsheetml/2006/main">Russian Federation</t>
  </si>
  <si xmlns="http://schemas.openxmlformats.org/spreadsheetml/2006/main">
    <t xmlns="http://schemas.openxmlformats.org/spreadsheetml/2006/main">Federación de Rusia</t>
  </si>
  <si xmlns="http://schemas.openxmlformats.org/spreadsheetml/2006/main">
    <t xmlns="http://schemas.openxmlformats.org/spreadsheetml/2006/main">Fédération de Russie</t>
  </si>
  <si xmlns="http://schemas.openxmlformats.org/spreadsheetml/2006/main">
    <t xmlns="http://schemas.openxmlformats.org/spreadsheetml/2006/main">Rwanda</t>
  </si>
  <si xmlns="http://schemas.openxmlformats.org/spreadsheetml/2006/main">
    <t xmlns="http://schemas.openxmlformats.org/spreadsheetml/2006/main">Rwanda</t>
  </si>
  <si xmlns="http://schemas.openxmlformats.org/spreadsheetml/2006/main">
    <t xmlns="http://schemas.openxmlformats.org/spreadsheetml/2006/main">Rwanda</t>
  </si>
  <si xmlns="http://schemas.openxmlformats.org/spreadsheetml/2006/main">
    <t xmlns="http://schemas.openxmlformats.org/spreadsheetml/2006/main">Saint Kitts and Nevis</t>
  </si>
  <si xmlns="http://schemas.openxmlformats.org/spreadsheetml/2006/main">
    <t xmlns="http://schemas.openxmlformats.org/spreadsheetml/2006/main">Saint Kitts y Nevis</t>
  </si>
  <si xmlns="http://schemas.openxmlformats.org/spreadsheetml/2006/main">
    <t xmlns="http://schemas.openxmlformats.org/spreadsheetml/2006/main">Saint-Kitts-et-Nevis</t>
  </si>
  <si xmlns="http://schemas.openxmlformats.org/spreadsheetml/2006/main">
    <t xmlns="http://schemas.openxmlformats.org/spreadsheetml/2006/main">Saint Lucia</t>
  </si>
  <si xmlns="http://schemas.openxmlformats.org/spreadsheetml/2006/main">
    <t xmlns="http://schemas.openxmlformats.org/spreadsheetml/2006/main">Santa Lucía</t>
  </si>
  <si xmlns="http://schemas.openxmlformats.org/spreadsheetml/2006/main">
    <t xmlns="http://schemas.openxmlformats.org/spreadsheetml/2006/main">Sainte-Lucie</t>
  </si>
  <si xmlns="http://schemas.openxmlformats.org/spreadsheetml/2006/main">
    <t xmlns="http://schemas.openxmlformats.org/spreadsheetml/2006/main">Saint Vincent and the Grenadines</t>
  </si>
  <si xmlns="http://schemas.openxmlformats.org/spreadsheetml/2006/main">
    <t xmlns="http://schemas.openxmlformats.org/spreadsheetml/2006/main">San Vicente y las Granadinas</t>
  </si>
  <si xmlns="http://schemas.openxmlformats.org/spreadsheetml/2006/main">
    <t xmlns="http://schemas.openxmlformats.org/spreadsheetml/2006/main">Saint-Vincent-et-les Grenadines</t>
  </si>
  <si xmlns="http://schemas.openxmlformats.org/spreadsheetml/2006/main">
    <t xmlns="http://schemas.openxmlformats.org/spreadsheetml/2006/main">Samoa</t>
  </si>
  <si xmlns="http://schemas.openxmlformats.org/spreadsheetml/2006/main">
    <t xmlns="http://schemas.openxmlformats.org/spreadsheetml/2006/main">Samoa</t>
  </si>
  <si xmlns="http://schemas.openxmlformats.org/spreadsheetml/2006/main">
    <t xmlns="http://schemas.openxmlformats.org/spreadsheetml/2006/main">Samoa</t>
  </si>
  <si xmlns="http://schemas.openxmlformats.org/spreadsheetml/2006/main">
    <t xmlns="http://schemas.openxmlformats.org/spreadsheetml/2006/main">San Marino</t>
  </si>
  <si xmlns="http://schemas.openxmlformats.org/spreadsheetml/2006/main">
    <t xmlns="http://schemas.openxmlformats.org/spreadsheetml/2006/main">San Marino</t>
  </si>
  <si xmlns="http://schemas.openxmlformats.org/spreadsheetml/2006/main">
    <t xmlns="http://schemas.openxmlformats.org/spreadsheetml/2006/main">Saint-Marin</t>
  </si>
  <si xmlns="http://schemas.openxmlformats.org/spreadsheetml/2006/main">
    <t xmlns="http://schemas.openxmlformats.org/spreadsheetml/2006/main">Sao Tome and Principe</t>
  </si>
  <si xmlns="http://schemas.openxmlformats.org/spreadsheetml/2006/main">
    <t xmlns="http://schemas.openxmlformats.org/spreadsheetml/2006/main">Santo Tomé y Príncipe</t>
  </si>
  <si xmlns="http://schemas.openxmlformats.org/spreadsheetml/2006/main">
    <t xmlns="http://schemas.openxmlformats.org/spreadsheetml/2006/main">Sao-Tomé-et-Principe</t>
  </si>
  <si xmlns="http://schemas.openxmlformats.org/spreadsheetml/2006/main">
    <t xmlns="http://schemas.openxmlformats.org/spreadsheetml/2006/main">Saudi Arabia</t>
  </si>
  <si xmlns="http://schemas.openxmlformats.org/spreadsheetml/2006/main">
    <t xmlns="http://schemas.openxmlformats.org/spreadsheetml/2006/main">Arabia Saudita</t>
  </si>
  <si xmlns="http://schemas.openxmlformats.org/spreadsheetml/2006/main">
    <t xmlns="http://schemas.openxmlformats.org/spreadsheetml/2006/main">Arabie saoudite</t>
  </si>
  <si xmlns="http://schemas.openxmlformats.org/spreadsheetml/2006/main">
    <t xmlns="http://schemas.openxmlformats.org/spreadsheetml/2006/main">Senegal</t>
  </si>
  <si xmlns="http://schemas.openxmlformats.org/spreadsheetml/2006/main">
    <t xmlns="http://schemas.openxmlformats.org/spreadsheetml/2006/main">Senegal</t>
  </si>
  <si xmlns="http://schemas.openxmlformats.org/spreadsheetml/2006/main">
    <t xmlns="http://schemas.openxmlformats.org/spreadsheetml/2006/main">Sénégal</t>
  </si>
  <si xmlns="http://schemas.openxmlformats.org/spreadsheetml/2006/main">
    <t xmlns="http://schemas.openxmlformats.org/spreadsheetml/2006/main" xml:space="preserve">Serbia </t>
  </si>
  <si xmlns="http://schemas.openxmlformats.org/spreadsheetml/2006/main">
    <t xmlns="http://schemas.openxmlformats.org/spreadsheetml/2006/main">Serbia</t>
  </si>
  <si xmlns="http://schemas.openxmlformats.org/spreadsheetml/2006/main">
    <t xmlns="http://schemas.openxmlformats.org/spreadsheetml/2006/main">Serbie</t>
  </si>
  <si xmlns="http://schemas.openxmlformats.org/spreadsheetml/2006/main">
    <t xmlns="http://schemas.openxmlformats.org/spreadsheetml/2006/main">Seychelles</t>
  </si>
  <si xmlns="http://schemas.openxmlformats.org/spreadsheetml/2006/main">
    <t xmlns="http://schemas.openxmlformats.org/spreadsheetml/2006/main">Seychelles</t>
  </si>
  <si xmlns="http://schemas.openxmlformats.org/spreadsheetml/2006/main">
    <t xmlns="http://schemas.openxmlformats.org/spreadsheetml/2006/main">Seychelles</t>
  </si>
  <si xmlns="http://schemas.openxmlformats.org/spreadsheetml/2006/main">
    <t xmlns="http://schemas.openxmlformats.org/spreadsheetml/2006/main">Sierra Leone</t>
  </si>
  <si xmlns="http://schemas.openxmlformats.org/spreadsheetml/2006/main">
    <t xmlns="http://schemas.openxmlformats.org/spreadsheetml/2006/main">Sierra Leona</t>
  </si>
  <si xmlns="http://schemas.openxmlformats.org/spreadsheetml/2006/main">
    <t xmlns="http://schemas.openxmlformats.org/spreadsheetml/2006/main">Sierra Leone</t>
  </si>
  <si xmlns="http://schemas.openxmlformats.org/spreadsheetml/2006/main">
    <t xmlns="http://schemas.openxmlformats.org/spreadsheetml/2006/main">Singapore</t>
  </si>
  <si xmlns="http://schemas.openxmlformats.org/spreadsheetml/2006/main">
    <t xmlns="http://schemas.openxmlformats.org/spreadsheetml/2006/main">Singapur</t>
  </si>
  <si xmlns="http://schemas.openxmlformats.org/spreadsheetml/2006/main">
    <t xmlns="http://schemas.openxmlformats.org/spreadsheetml/2006/main">Singapour</t>
  </si>
  <si xmlns="http://schemas.openxmlformats.org/spreadsheetml/2006/main">
    <t xmlns="http://schemas.openxmlformats.org/spreadsheetml/2006/main">Slovakia</t>
  </si>
  <si xmlns="http://schemas.openxmlformats.org/spreadsheetml/2006/main">
    <t xmlns="http://schemas.openxmlformats.org/spreadsheetml/2006/main">Eslovaquia</t>
  </si>
  <si xmlns="http://schemas.openxmlformats.org/spreadsheetml/2006/main">
    <t xmlns="http://schemas.openxmlformats.org/spreadsheetml/2006/main">Slovaquie</t>
  </si>
  <si xmlns="http://schemas.openxmlformats.org/spreadsheetml/2006/main">
    <t xmlns="http://schemas.openxmlformats.org/spreadsheetml/2006/main">Slovenia</t>
  </si>
  <si xmlns="http://schemas.openxmlformats.org/spreadsheetml/2006/main">
    <t xmlns="http://schemas.openxmlformats.org/spreadsheetml/2006/main">Eslovenia</t>
  </si>
  <si xmlns="http://schemas.openxmlformats.org/spreadsheetml/2006/main">
    <t xmlns="http://schemas.openxmlformats.org/spreadsheetml/2006/main">Slovénie</t>
  </si>
  <si xmlns="http://schemas.openxmlformats.org/spreadsheetml/2006/main">
    <t xmlns="http://schemas.openxmlformats.org/spreadsheetml/2006/main">Solomon Islands</t>
  </si>
  <si xmlns="http://schemas.openxmlformats.org/spreadsheetml/2006/main">
    <t xmlns="http://schemas.openxmlformats.org/spreadsheetml/2006/main">Islas Salomón</t>
  </si>
  <si xmlns="http://schemas.openxmlformats.org/spreadsheetml/2006/main">
    <t xmlns="http://schemas.openxmlformats.org/spreadsheetml/2006/main">Iles Salomon</t>
  </si>
  <si xmlns="http://schemas.openxmlformats.org/spreadsheetml/2006/main">
    <t xmlns="http://schemas.openxmlformats.org/spreadsheetml/2006/main">Somalia</t>
  </si>
  <si xmlns="http://schemas.openxmlformats.org/spreadsheetml/2006/main">
    <t xmlns="http://schemas.openxmlformats.org/spreadsheetml/2006/main">Somalia</t>
  </si>
  <si xmlns="http://schemas.openxmlformats.org/spreadsheetml/2006/main">
    <t xmlns="http://schemas.openxmlformats.org/spreadsheetml/2006/main">Somalie</t>
  </si>
  <si xmlns="http://schemas.openxmlformats.org/spreadsheetml/2006/main">
    <t xmlns="http://schemas.openxmlformats.org/spreadsheetml/2006/main">South Africa</t>
  </si>
  <si xmlns="http://schemas.openxmlformats.org/spreadsheetml/2006/main">
    <t xmlns="http://schemas.openxmlformats.org/spreadsheetml/2006/main">Sudáfrica</t>
  </si>
  <si xmlns="http://schemas.openxmlformats.org/spreadsheetml/2006/main">
    <t xmlns="http://schemas.openxmlformats.org/spreadsheetml/2006/main">Afrique du Sud</t>
  </si>
  <si xmlns="http://schemas.openxmlformats.org/spreadsheetml/2006/main">
    <t xmlns="http://schemas.openxmlformats.org/spreadsheetml/2006/main">Spain</t>
  </si>
  <si xmlns="http://schemas.openxmlformats.org/spreadsheetml/2006/main">
    <t xmlns="http://schemas.openxmlformats.org/spreadsheetml/2006/main">España</t>
  </si>
  <si xmlns="http://schemas.openxmlformats.org/spreadsheetml/2006/main">
    <t xmlns="http://schemas.openxmlformats.org/spreadsheetml/2006/main">Espagne</t>
  </si>
  <si xmlns="http://schemas.openxmlformats.org/spreadsheetml/2006/main">
    <t xmlns="http://schemas.openxmlformats.org/spreadsheetml/2006/main">Sri Lanka</t>
  </si>
  <si xmlns="http://schemas.openxmlformats.org/spreadsheetml/2006/main">
    <t xmlns="http://schemas.openxmlformats.org/spreadsheetml/2006/main">Sri Lanka</t>
  </si>
  <si xmlns="http://schemas.openxmlformats.org/spreadsheetml/2006/main">
    <t xmlns="http://schemas.openxmlformats.org/spreadsheetml/2006/main">Sri Lanka</t>
  </si>
  <si xmlns="http://schemas.openxmlformats.org/spreadsheetml/2006/main">
    <t xmlns="http://schemas.openxmlformats.org/spreadsheetml/2006/main">Sudan</t>
  </si>
  <si xmlns="http://schemas.openxmlformats.org/spreadsheetml/2006/main">
    <t xmlns="http://schemas.openxmlformats.org/spreadsheetml/2006/main">Sudán</t>
  </si>
  <si xmlns="http://schemas.openxmlformats.org/spreadsheetml/2006/main">
    <t xmlns="http://schemas.openxmlformats.org/spreadsheetml/2006/main">Soudan</t>
  </si>
  <si xmlns="http://schemas.openxmlformats.org/spreadsheetml/2006/main">
    <t xmlns="http://schemas.openxmlformats.org/spreadsheetml/2006/main">Suriname</t>
  </si>
  <si xmlns="http://schemas.openxmlformats.org/spreadsheetml/2006/main">
    <t xmlns="http://schemas.openxmlformats.org/spreadsheetml/2006/main">Suriname</t>
  </si>
  <si xmlns="http://schemas.openxmlformats.org/spreadsheetml/2006/main">
    <t xmlns="http://schemas.openxmlformats.org/spreadsheetml/2006/main">Suriname</t>
  </si>
  <si xmlns="http://schemas.openxmlformats.org/spreadsheetml/2006/main">
    <t xmlns="http://schemas.openxmlformats.org/spreadsheetml/2006/main">Swaziland</t>
  </si>
  <si xmlns="http://schemas.openxmlformats.org/spreadsheetml/2006/main">
    <t xmlns="http://schemas.openxmlformats.org/spreadsheetml/2006/main">Swazilandia</t>
  </si>
  <si xmlns="http://schemas.openxmlformats.org/spreadsheetml/2006/main">
    <t xmlns="http://schemas.openxmlformats.org/spreadsheetml/2006/main">Swaziland</t>
  </si>
  <si xmlns="http://schemas.openxmlformats.org/spreadsheetml/2006/main">
    <t xmlns="http://schemas.openxmlformats.org/spreadsheetml/2006/main">Sweden</t>
  </si>
  <si xmlns="http://schemas.openxmlformats.org/spreadsheetml/2006/main">
    <t xmlns="http://schemas.openxmlformats.org/spreadsheetml/2006/main">Suecia</t>
  </si>
  <si xmlns="http://schemas.openxmlformats.org/spreadsheetml/2006/main">
    <t xmlns="http://schemas.openxmlformats.org/spreadsheetml/2006/main">Suède</t>
  </si>
  <si xmlns="http://schemas.openxmlformats.org/spreadsheetml/2006/main">
    <t xmlns="http://schemas.openxmlformats.org/spreadsheetml/2006/main" xml:space="preserve">Switzerland </t>
  </si>
  <si xmlns="http://schemas.openxmlformats.org/spreadsheetml/2006/main">
    <t xmlns="http://schemas.openxmlformats.org/spreadsheetml/2006/main">Suiza</t>
  </si>
  <si xmlns="http://schemas.openxmlformats.org/spreadsheetml/2006/main">
    <t xmlns="http://schemas.openxmlformats.org/spreadsheetml/2006/main">Suisse</t>
  </si>
  <si xmlns="http://schemas.openxmlformats.org/spreadsheetml/2006/main">
    <t xmlns="http://schemas.openxmlformats.org/spreadsheetml/2006/main">Syrian Arab Rebublic</t>
  </si>
  <si xmlns="http://schemas.openxmlformats.org/spreadsheetml/2006/main">
    <t xmlns="http://schemas.openxmlformats.org/spreadsheetml/2006/main">República Árabe Siria</t>
  </si>
  <si xmlns="http://schemas.openxmlformats.org/spreadsheetml/2006/main">
    <t xmlns="http://schemas.openxmlformats.org/spreadsheetml/2006/main">République arabe syrienne</t>
  </si>
  <si xmlns="http://schemas.openxmlformats.org/spreadsheetml/2006/main">
    <t xmlns="http://schemas.openxmlformats.org/spreadsheetml/2006/main">Thailand</t>
  </si>
  <si xmlns="http://schemas.openxmlformats.org/spreadsheetml/2006/main">
    <t xmlns="http://schemas.openxmlformats.org/spreadsheetml/2006/main">Tailandia</t>
  </si>
  <si xmlns="http://schemas.openxmlformats.org/spreadsheetml/2006/main">
    <t xmlns="http://schemas.openxmlformats.org/spreadsheetml/2006/main">Thaïlande</t>
  </si>
  <si xmlns="http://schemas.openxmlformats.org/spreadsheetml/2006/main">
    <t xmlns="http://schemas.openxmlformats.org/spreadsheetml/2006/main">The former Yugoslav Republic of Macedonia</t>
  </si>
  <si xmlns="http://schemas.openxmlformats.org/spreadsheetml/2006/main">
    <t xmlns="http://schemas.openxmlformats.org/spreadsheetml/2006/main">La ex República Yugoslava de Macedonia</t>
  </si>
  <si xmlns="http://schemas.openxmlformats.org/spreadsheetml/2006/main">
    <t xmlns="http://schemas.openxmlformats.org/spreadsheetml/2006/main">ex-République yougoslave de Macédoine</t>
  </si>
  <si xmlns="http://schemas.openxmlformats.org/spreadsheetml/2006/main">
    <t xmlns="http://schemas.openxmlformats.org/spreadsheetml/2006/main">Togo</t>
  </si>
  <si xmlns="http://schemas.openxmlformats.org/spreadsheetml/2006/main">
    <t xmlns="http://schemas.openxmlformats.org/spreadsheetml/2006/main">Togo</t>
  </si>
  <si xmlns="http://schemas.openxmlformats.org/spreadsheetml/2006/main">
    <t xmlns="http://schemas.openxmlformats.org/spreadsheetml/2006/main">Togo</t>
  </si>
  <si xmlns="http://schemas.openxmlformats.org/spreadsheetml/2006/main">
    <t xmlns="http://schemas.openxmlformats.org/spreadsheetml/2006/main">Trinidad and Tobago</t>
  </si>
  <si xmlns="http://schemas.openxmlformats.org/spreadsheetml/2006/main">
    <t xmlns="http://schemas.openxmlformats.org/spreadsheetml/2006/main">Trinidad y Tabago</t>
  </si>
  <si xmlns="http://schemas.openxmlformats.org/spreadsheetml/2006/main">
    <t xmlns="http://schemas.openxmlformats.org/spreadsheetml/2006/main">Trinité-et-Tobago</t>
  </si>
  <si xmlns="http://schemas.openxmlformats.org/spreadsheetml/2006/main">
    <t xmlns="http://schemas.openxmlformats.org/spreadsheetml/2006/main">Tunisia</t>
  </si>
  <si xmlns="http://schemas.openxmlformats.org/spreadsheetml/2006/main">
    <t xmlns="http://schemas.openxmlformats.org/spreadsheetml/2006/main">Túnez</t>
  </si>
  <si xmlns="http://schemas.openxmlformats.org/spreadsheetml/2006/main">
    <t xmlns="http://schemas.openxmlformats.org/spreadsheetml/2006/main">Tunisie</t>
  </si>
  <si xmlns="http://schemas.openxmlformats.org/spreadsheetml/2006/main">
    <t xmlns="http://schemas.openxmlformats.org/spreadsheetml/2006/main">Turkey</t>
  </si>
  <si xmlns="http://schemas.openxmlformats.org/spreadsheetml/2006/main">
    <t xmlns="http://schemas.openxmlformats.org/spreadsheetml/2006/main">Turquía</t>
  </si>
  <si xmlns="http://schemas.openxmlformats.org/spreadsheetml/2006/main">
    <t xmlns="http://schemas.openxmlformats.org/spreadsheetml/2006/main">Turquie</t>
  </si>
  <si xmlns="http://schemas.openxmlformats.org/spreadsheetml/2006/main">
    <t xmlns="http://schemas.openxmlformats.org/spreadsheetml/2006/main">Uganda</t>
  </si>
  <si xmlns="http://schemas.openxmlformats.org/spreadsheetml/2006/main">
    <t xmlns="http://schemas.openxmlformats.org/spreadsheetml/2006/main">Uganda</t>
  </si>
  <si xmlns="http://schemas.openxmlformats.org/spreadsheetml/2006/main">
    <t xmlns="http://schemas.openxmlformats.org/spreadsheetml/2006/main">Ouganda</t>
  </si>
  <si xmlns="http://schemas.openxmlformats.org/spreadsheetml/2006/main">
    <t xmlns="http://schemas.openxmlformats.org/spreadsheetml/2006/main">Ukraine</t>
  </si>
  <si xmlns="http://schemas.openxmlformats.org/spreadsheetml/2006/main">
    <t xmlns="http://schemas.openxmlformats.org/spreadsheetml/2006/main">Ucrania</t>
  </si>
  <si xmlns="http://schemas.openxmlformats.org/spreadsheetml/2006/main">
    <t xmlns="http://schemas.openxmlformats.org/spreadsheetml/2006/main">Ukraine</t>
  </si>
  <si xmlns="http://schemas.openxmlformats.org/spreadsheetml/2006/main">
    <t xmlns="http://schemas.openxmlformats.org/spreadsheetml/2006/main">United Arab Emirates</t>
  </si>
  <si xmlns="http://schemas.openxmlformats.org/spreadsheetml/2006/main">
    <t xmlns="http://schemas.openxmlformats.org/spreadsheetml/2006/main">Emiratos Árabes Unidos</t>
  </si>
  <si xmlns="http://schemas.openxmlformats.org/spreadsheetml/2006/main">
    <t xmlns="http://schemas.openxmlformats.org/spreadsheetml/2006/main">Emirats arabes unis</t>
  </si>
  <si xmlns="http://schemas.openxmlformats.org/spreadsheetml/2006/main">
    <t xmlns="http://schemas.openxmlformats.org/spreadsheetml/2006/main">United Kingdom of Great Britain and Northern Ireland</t>
  </si>
  <si xmlns="http://schemas.openxmlformats.org/spreadsheetml/2006/main">
    <t xmlns="http://schemas.openxmlformats.org/spreadsheetml/2006/main">Reino Unido</t>
  </si>
  <si xmlns="http://schemas.openxmlformats.org/spreadsheetml/2006/main">
    <t xmlns="http://schemas.openxmlformats.org/spreadsheetml/2006/main">Royaume-Uni</t>
  </si>
  <si xmlns="http://schemas.openxmlformats.org/spreadsheetml/2006/main">
    <t xmlns="http://schemas.openxmlformats.org/spreadsheetml/2006/main">United Republic of Tanzania</t>
  </si>
  <si xmlns="http://schemas.openxmlformats.org/spreadsheetml/2006/main">
    <t xmlns="http://schemas.openxmlformats.org/spreadsheetml/2006/main">República Unida de Tanzanía</t>
  </si>
  <si xmlns="http://schemas.openxmlformats.org/spreadsheetml/2006/main">
    <t xmlns="http://schemas.openxmlformats.org/spreadsheetml/2006/main">République-Unie de Tanzanie</t>
  </si>
  <si xmlns="http://schemas.openxmlformats.org/spreadsheetml/2006/main">
    <t xmlns="http://schemas.openxmlformats.org/spreadsheetml/2006/main">United States of America</t>
  </si>
  <si xmlns="http://schemas.openxmlformats.org/spreadsheetml/2006/main">
    <t xmlns="http://schemas.openxmlformats.org/spreadsheetml/2006/main">Estados Unidos de América</t>
  </si>
  <si xmlns="http://schemas.openxmlformats.org/spreadsheetml/2006/main">
    <t xmlns="http://schemas.openxmlformats.org/spreadsheetml/2006/main">Etats-Unis d'Amérique</t>
  </si>
  <si xmlns="http://schemas.openxmlformats.org/spreadsheetml/2006/main">
    <t xmlns="http://schemas.openxmlformats.org/spreadsheetml/2006/main">Uruguay</t>
  </si>
  <si xmlns="http://schemas.openxmlformats.org/spreadsheetml/2006/main">
    <t xmlns="http://schemas.openxmlformats.org/spreadsheetml/2006/main">Uruguay</t>
  </si>
  <si xmlns="http://schemas.openxmlformats.org/spreadsheetml/2006/main">
    <t xmlns="http://schemas.openxmlformats.org/spreadsheetml/2006/main">Uruguay</t>
  </si>
  <si xmlns="http://schemas.openxmlformats.org/spreadsheetml/2006/main">
    <t xmlns="http://schemas.openxmlformats.org/spreadsheetml/2006/main">Uzbekistan</t>
  </si>
  <si xmlns="http://schemas.openxmlformats.org/spreadsheetml/2006/main">
    <t xmlns="http://schemas.openxmlformats.org/spreadsheetml/2006/main">Uzbekistán</t>
  </si>
  <si xmlns="http://schemas.openxmlformats.org/spreadsheetml/2006/main">
    <t xmlns="http://schemas.openxmlformats.org/spreadsheetml/2006/main">Ouzbékistan</t>
  </si>
  <si xmlns="http://schemas.openxmlformats.org/spreadsheetml/2006/main">
    <t xmlns="http://schemas.openxmlformats.org/spreadsheetml/2006/main">Vanuatu</t>
  </si>
  <si xmlns="http://schemas.openxmlformats.org/spreadsheetml/2006/main">
    <t xmlns="http://schemas.openxmlformats.org/spreadsheetml/2006/main">Vanuatu</t>
  </si>
  <si xmlns="http://schemas.openxmlformats.org/spreadsheetml/2006/main">
    <t xmlns="http://schemas.openxmlformats.org/spreadsheetml/2006/main">Vanuatu</t>
  </si>
  <si xmlns="http://schemas.openxmlformats.org/spreadsheetml/2006/main">
    <t xmlns="http://schemas.openxmlformats.org/spreadsheetml/2006/main">Venezuela (Bolivarian Republic of)</t>
  </si>
  <si xmlns="http://schemas.openxmlformats.org/spreadsheetml/2006/main">
    <t xmlns="http://schemas.openxmlformats.org/spreadsheetml/2006/main">Venezuela (República
bolivariana de)</t>
  </si>
  <si xmlns="http://schemas.openxmlformats.org/spreadsheetml/2006/main">
    <t xmlns="http://schemas.openxmlformats.org/spreadsheetml/2006/main">Venezuela (République
bolivarienne du)</t>
  </si>
  <si xmlns="http://schemas.openxmlformats.org/spreadsheetml/2006/main">
    <t xmlns="http://schemas.openxmlformats.org/spreadsheetml/2006/main">Viet Nam</t>
  </si>
  <si xmlns="http://schemas.openxmlformats.org/spreadsheetml/2006/main">
    <t xmlns="http://schemas.openxmlformats.org/spreadsheetml/2006/main">Viet Nam</t>
  </si>
  <si xmlns="http://schemas.openxmlformats.org/spreadsheetml/2006/main">
    <t xmlns="http://schemas.openxmlformats.org/spreadsheetml/2006/main">Viet Nam</t>
  </si>
  <si xmlns="http://schemas.openxmlformats.org/spreadsheetml/2006/main">
    <t xmlns="http://schemas.openxmlformats.org/spreadsheetml/2006/main">Yemen</t>
  </si>
  <si xmlns="http://schemas.openxmlformats.org/spreadsheetml/2006/main">
    <t xmlns="http://schemas.openxmlformats.org/spreadsheetml/2006/main">Yemen</t>
  </si>
  <si xmlns="http://schemas.openxmlformats.org/spreadsheetml/2006/main">
    <t xmlns="http://schemas.openxmlformats.org/spreadsheetml/2006/main">Yémen</t>
  </si>
  <si xmlns="http://schemas.openxmlformats.org/spreadsheetml/2006/main">
    <t xmlns="http://schemas.openxmlformats.org/spreadsheetml/2006/main">Zambia</t>
  </si>
  <si xmlns="http://schemas.openxmlformats.org/spreadsheetml/2006/main">
    <t xmlns="http://schemas.openxmlformats.org/spreadsheetml/2006/main">Zambia</t>
  </si>
  <si xmlns="http://schemas.openxmlformats.org/spreadsheetml/2006/main">
    <t xmlns="http://schemas.openxmlformats.org/spreadsheetml/2006/main">Zambie</t>
  </si>
  <si xmlns="http://schemas.openxmlformats.org/spreadsheetml/2006/main">
    <t xmlns="http://schemas.openxmlformats.org/spreadsheetml/2006/main">Zimbabwe</t>
  </si>
  <si xmlns="http://schemas.openxmlformats.org/spreadsheetml/2006/main">
    <t xmlns="http://schemas.openxmlformats.org/spreadsheetml/2006/main">Zimbabwe</t>
  </si>
  <si xmlns="http://schemas.openxmlformats.org/spreadsheetml/2006/main">
    <t xmlns="http://schemas.openxmlformats.org/spreadsheetml/2006/main">Zimbabwe</t>
  </si>
  <si xmlns="http://schemas.openxmlformats.org/spreadsheetml/2006/main">
    <t xmlns="http://schemas.openxmlformats.org/spreadsheetml/2006/main">Total</t>
  </si>
  <si xmlns="http://schemas.openxmlformats.org/spreadsheetml/2006/main">
    <t xmlns="http://schemas.openxmlformats.org/spreadsheetml/2006/main">Total</t>
  </si>
  <si xmlns="http://schemas.openxmlformats.org/spreadsheetml/2006/main">
    <t xmlns="http://schemas.openxmlformats.org/spreadsheetml/2006/main">Total</t>
  </si>
  <si xmlns="http://schemas.openxmlformats.org/spreadsheetml/2006/main">
    <t xmlns="http://schemas.openxmlformats.org/spreadsheetml/2006/main">Total budget:</t>
  </si>
  <si xmlns="http://schemas.openxmlformats.org/spreadsheetml/2006/main">
    <t xmlns="http://schemas.openxmlformats.org/spreadsheetml/2006/main">EU portion of 2015</t>
  </si>
  <si xmlns="http://schemas.openxmlformats.org/spreadsheetml/2006/main">
    <t xmlns="http://schemas.openxmlformats.org/spreadsheetml/2006/main">TOTAL</t>
  </si>
  <si xmlns="http://schemas.openxmlformats.org/spreadsheetml/2006/main">
    <r xmlns="http://schemas.openxmlformats.org/spreadsheetml/2006/main">
      <t>*  The UN scale is based on Resolution A/Res/67/238 on the S</t>
    </r>
    <r xmlns="http://schemas.openxmlformats.org/spreadsheetml/2006/main">
      <rPr>
        <i/>
        <sz val="10"/>
        <rFont val="Arial"/>
        <family val="2"/>
      </rPr>
      <t>cale of assessments for the apportionment of the expenses of the United Nations</t>
    </r>
    <r xmlns="http://schemas.openxmlformats.org/spreadsheetml/2006/main">
      <rPr>
        <sz val="10"/>
        <rFont val="Arial"/>
        <family val="2"/>
      </rPr>
      <t xml:space="preserve"> adopted by the General Assembly on 24 December 2012</t>
    </r>
  </si>
  <si xmlns="http://schemas.openxmlformats.org/spreadsheetml/2006/main">
    <t xmlns="http://schemas.openxmlformats.org/spreadsheetml/2006/main">UN standard salary costs used in calculating staff costs for the triennium 2014-2016</t>
  </si>
  <si xmlns="http://schemas.openxmlformats.org/spreadsheetml/2006/main">
    <t xmlns="http://schemas.openxmlformats.org/spreadsheetml/2006/main">Staff category and level</t>
  </si>
  <si xmlns="http://schemas.openxmlformats.org/spreadsheetml/2006/main">
    <t xmlns="http://schemas.openxmlformats.org/spreadsheetml/2006/main">2013*</t>
  </si>
  <si xmlns="http://schemas.openxmlformats.org/spreadsheetml/2006/main">
    <t xmlns="http://schemas.openxmlformats.org/spreadsheetml/2006/main">2014**</t>
  </si>
  <si xmlns="http://schemas.openxmlformats.org/spreadsheetml/2006/main">
    <t xmlns="http://schemas.openxmlformats.org/spreadsheetml/2006/main">2015**</t>
  </si>
  <si xmlns="http://schemas.openxmlformats.org/spreadsheetml/2006/main">
    <t xmlns="http://schemas.openxmlformats.org/spreadsheetml/2006/main">2016**</t>
  </si>
  <si xmlns="http://schemas.openxmlformats.org/spreadsheetml/2006/main">
    <t xmlns="http://schemas.openxmlformats.org/spreadsheetml/2006/main">2016*</t>
  </si>
  <si xmlns="http://schemas.openxmlformats.org/spreadsheetml/2006/main">
    <t xmlns="http://schemas.openxmlformats.org/spreadsheetml/2006/main">2017**</t>
  </si>
  <si xmlns="http://schemas.openxmlformats.org/spreadsheetml/2006/main">
    <t xmlns="http://schemas.openxmlformats.org/spreadsheetml/2006/main">2018**</t>
  </si>
  <si xmlns="http://schemas.openxmlformats.org/spreadsheetml/2006/main">
    <t xmlns="http://schemas.openxmlformats.org/spreadsheetml/2006/main">2019**</t>
  </si>
  <si xmlns="http://schemas.openxmlformats.org/spreadsheetml/2006/main">
    <t xmlns="http://schemas.openxmlformats.org/spreadsheetml/2006/main">A.</t>
  </si>
  <si xmlns="http://schemas.openxmlformats.org/spreadsheetml/2006/main">
    <t xmlns="http://schemas.openxmlformats.org/spreadsheetml/2006/main">Professional category</t>
  </si>
  <si xmlns="http://schemas.openxmlformats.org/spreadsheetml/2006/main">
    <t xmlns="http://schemas.openxmlformats.org/spreadsheetml/2006/main">D-2</t>
  </si>
  <si xmlns="http://schemas.openxmlformats.org/spreadsheetml/2006/main">
    <t xmlns="http://schemas.openxmlformats.org/spreadsheetml/2006/main">D-1</t>
  </si>
  <si xmlns="http://schemas.openxmlformats.org/spreadsheetml/2006/main">
    <t xmlns="http://schemas.openxmlformats.org/spreadsheetml/2006/main">P-5</t>
  </si>
  <si xmlns="http://schemas.openxmlformats.org/spreadsheetml/2006/main">
    <t xmlns="http://schemas.openxmlformats.org/spreadsheetml/2006/main">P-4</t>
  </si>
  <si xmlns="http://schemas.openxmlformats.org/spreadsheetml/2006/main">
    <t xmlns="http://schemas.openxmlformats.org/spreadsheetml/2006/main">P-3</t>
  </si>
  <si xmlns="http://schemas.openxmlformats.org/spreadsheetml/2006/main">
    <t xmlns="http://schemas.openxmlformats.org/spreadsheetml/2006/main">P-2</t>
  </si>
  <si xmlns="http://schemas.openxmlformats.org/spreadsheetml/2006/main">
    <t xmlns="http://schemas.openxmlformats.org/spreadsheetml/2006/main">B.</t>
  </si>
  <si xmlns="http://schemas.openxmlformats.org/spreadsheetml/2006/main">
    <t xmlns="http://schemas.openxmlformats.org/spreadsheetml/2006/main">General Service category</t>
  </si>
  <si xmlns="http://schemas.openxmlformats.org/spreadsheetml/2006/main">
    <t xmlns="http://schemas.openxmlformats.org/spreadsheetml/2006/main">*</t>
  </si>
  <si xmlns="http://schemas.openxmlformats.org/spreadsheetml/2006/main">
    <t xmlns="http://schemas.openxmlformats.org/spreadsheetml/2006/main" xml:space="preserve">2013 UN Standard Salary Costs for Geneva Version 11. </t>
  </si>
  <si xmlns="http://schemas.openxmlformats.org/spreadsheetml/2006/main">
    <t xmlns="http://schemas.openxmlformats.org/spreadsheetml/2006/main">**</t>
  </si>
  <si xmlns="http://schemas.openxmlformats.org/spreadsheetml/2006/main">
    <t xmlns="http://schemas.openxmlformats.org/spreadsheetml/2006/main">An increment of 4 % per annum of the 2013 UN standard salary costs was used to calculate the staff costs in 2014-2016. The increase in the staff costs does not reflect an increase in staff salaries and is meant to buffer the impact of inflation and fluctuation of the exchange rates both of which are incorporated in the UN standard salary costs.</t>
  </si>
  <si xmlns="http://schemas.openxmlformats.org/spreadsheetml/2006/main">
    <t xmlns="http://schemas.openxmlformats.org/spreadsheetml/2006/main">*</t>
  </si>
  <si xmlns="http://schemas.openxmlformats.org/spreadsheetml/2006/main">
    <t xmlns="http://schemas.openxmlformats.org/spreadsheetml/2006/main">2016 UN Standard Salary Costs for Geneva Version 2 dated 3 March 2015 (total amount minus staff assessment)</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</si>
</sst>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43" formatCode="_(* #,##0.00_);_(* \(#,##0.00\);_(* &quot;-&quot;??_);_(@_)"/>
    <numFmt numFmtId="164" formatCode="_-* #,##0_-;\-* #,##0_-;_-* &quot;-&quot;_-;_-@_-"/>
    <numFmt numFmtId="165" formatCode="_-* #,##0.00_-;\-* #,##0.00_-;_-* &quot;-&quot;??_-;_-@_-"/>
    <numFmt numFmtId="166" formatCode="_-* #,##0_-;\-* #,##0_-;_-* &quot;-&quot;??_-;_-@_-"/>
    <numFmt numFmtId="167" formatCode="_(* #,##0_);_(* \(#,##0\);_(* &quot;-&quot;??_);_(@_)"/>
    <numFmt numFmtId="168" formatCode="#,##0.0000"/>
    <numFmt numFmtId="169" formatCode="0.0"/>
    <numFmt numFmtId="170" formatCode="0.000%"/>
    <numFmt numFmtId="171" formatCode="0.0000%"/>
    <numFmt numFmtId="172" formatCode="#,##0_ ;[Red]\-#,##0\ "/>
  </numFmts>
  <fonts count="33" x14ac:knownFonts="1">
    <font>
      <sz val="10"/>
      <name val="Arial"/>
    </font>
    <font>
      <sz val="10"/>
      <name val="Arial"/>
      <family val="2"/>
    </font>
    <font>
      <sz val="8"/>
      <name val="Arial"/>
      <family val="2"/>
    </font>
    <font>
      <sz val="9"/>
      <name val="Times New Roman"/>
      <family val="1"/>
    </font>
    <font>
      <sz val="9"/>
      <color indexed="8"/>
      <name val="Arial"/>
      <family val="2"/>
    </font>
    <font>
      <b/>
      <sz val="9"/>
      <name val="Arial"/>
      <family val="2"/>
    </font>
    <font>
      <sz val="9"/>
      <name val="Arial"/>
      <family val="2"/>
    </font>
    <font>
      <sz val="9"/>
      <name val="Arial"/>
      <family val="2"/>
    </font>
    <font>
      <b/>
      <sz val="10"/>
      <name val="Arial"/>
      <family val="2"/>
    </font>
    <font>
      <sz val="10"/>
      <name val="Arial"/>
      <family val="2"/>
    </font>
    <font>
      <b/>
      <sz val="9"/>
      <name val="Arial"/>
      <family val="2"/>
    </font>
    <font>
      <sz val="9"/>
      <color indexed="8"/>
      <name val="Arial"/>
      <family val="2"/>
    </font>
    <font>
      <b/>
      <sz val="9"/>
      <color indexed="8"/>
      <name val="Arial"/>
      <family val="2"/>
    </font>
    <font>
      <b/>
      <sz val="9"/>
      <name val="Times New Roman"/>
      <family val="1"/>
    </font>
    <font>
      <b/>
      <sz val="9"/>
      <color indexed="8"/>
      <name val="Arial"/>
      <family val="2"/>
    </font>
    <font>
      <b/>
      <sz val="10"/>
      <color indexed="8"/>
      <name val="Arial"/>
      <family val="2"/>
    </font>
    <font>
      <sz val="10"/>
      <color indexed="8"/>
      <name val="Arial"/>
      <family val="2"/>
    </font>
    <font>
      <sz val="10"/>
      <color indexed="8"/>
      <name val="Arial"/>
      <family val="2"/>
    </font>
    <font>
      <sz val="8"/>
      <name val="Arial"/>
      <family val="2"/>
    </font>
    <font>
      <b/>
      <sz val="8"/>
      <color indexed="81"/>
      <name val="Tahoma"/>
      <family val="2"/>
    </font>
    <font>
      <sz val="8"/>
      <color indexed="81"/>
      <name val="Tahoma"/>
      <family val="2"/>
    </font>
    <font>
      <i/>
      <sz val="10"/>
      <name val="Arial"/>
      <family val="2"/>
    </font>
    <font>
      <sz val="9"/>
      <name val="Garamond"/>
      <family val="1"/>
    </font>
    <font>
      <sz val="16"/>
      <name val="Arial"/>
      <family val="2"/>
    </font>
    <font>
      <b/>
      <sz val="16"/>
      <name val="Garamond"/>
      <family val="1"/>
    </font>
    <font>
      <sz val="10"/>
      <color rgb="FFFF0000"/>
      <name val="Arial"/>
      <family val="2"/>
    </font>
    <font>
      <u/>
      <sz val="10"/>
      <color rgb="FFFF0000"/>
      <name val="Arial"/>
      <family val="2"/>
    </font>
    <font>
      <b/>
      <sz val="10"/>
      <color rgb="FFFF0000"/>
      <name val="Arial"/>
      <family val="2"/>
    </font>
    <font>
      <sz val="10"/>
      <name val="Arial"/>
      <family val="2"/>
    </font>
    <font>
      <i/>
      <sz val="8"/>
      <name val="Arial"/>
      <family val="2"/>
    </font>
    <font>
      <b/>
      <sz val="11"/>
      <name val="Arial"/>
      <family val="2"/>
    </font>
    <font>
      <sz val="9"/>
      <color rgb="FFFF0000"/>
      <name val="Arial"/>
      <family val="2"/>
    </font>
    <font>
      <b/>
      <sz val="9"/>
      <color rgb="FFFF0000"/>
      <name val="Arial"/>
      <family val="2"/>
    </font>
  </fonts>
  <fills count="5">
    <fill>
      <patternFill patternType="none"/>
    </fill>
    <fill>
      <patternFill patternType="gray125"/>
    </fill>
    <fill>
      <patternFill patternType="solid">
        <fgColor indexed="22"/>
        <bgColor indexed="64"/>
      </patternFill>
    </fill>
    <fill>
      <patternFill patternType="solid">
        <fgColor rgb="FFFFFF00"/>
        <bgColor indexed="64"/>
      </patternFill>
    </fill>
    <fill>
      <patternFill patternType="solid">
        <fgColor theme="0"/>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diagonal/>
    </border>
    <border>
      <left style="hair">
        <color indexed="64"/>
      </left>
      <right style="hair">
        <color indexed="64"/>
      </right>
      <top style="hair">
        <color indexed="64"/>
      </top>
      <bottom/>
      <diagonal/>
    </border>
    <border>
      <left/>
      <right style="thin">
        <color indexed="64"/>
      </right>
      <top style="thin">
        <color indexed="64"/>
      </top>
      <bottom style="thin">
        <color indexed="64"/>
      </bottom>
      <diagonal/>
    </border>
    <border>
      <left style="hair">
        <color indexed="64"/>
      </left>
      <right style="hair">
        <color indexed="64"/>
      </right>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hair">
        <color indexed="64"/>
      </left>
      <right/>
      <top/>
      <bottom/>
      <diagonal/>
    </border>
    <border>
      <left style="thin">
        <color indexed="64"/>
      </left>
      <right/>
      <top/>
      <bottom/>
      <diagonal/>
    </border>
  </borders>
  <cellStyleXfs count="5">
    <xf numFmtId="0" fontId="0" fillId="0" borderId="0"/>
    <xf numFmtId="165" fontId="1" fillId="0" borderId="0" applyFont="0" applyFill="0" applyBorder="0" applyAlignment="0" applyProtection="0"/>
    <xf numFmtId="0" fontId="17" fillId="0" borderId="0"/>
    <xf numFmtId="9" fontId="28" fillId="0" borderId="0" applyFont="0" applyFill="0" applyBorder="0" applyAlignment="0" applyProtection="0"/>
    <xf numFmtId="43" fontId="1" fillId="0" borderId="0" applyFont="0" applyFill="0" applyBorder="0" applyAlignment="0" applyProtection="0"/>
  </cellStyleXfs>
  <cellXfs count="320">
    <xf numFmtId="0" fontId="0" fillId="0" borderId="0" xfId="0"/>
    <xf numFmtId="0" fontId="6" fillId="0" borderId="0" xfId="0" applyFont="1" applyAlignment="1"/>
    <xf numFmtId="0" fontId="5" fillId="0" borderId="0" xfId="0" applyFont="1" applyAlignment="1">
      <alignment horizontal="left" vertical="center"/>
    </xf>
    <xf numFmtId="0" fontId="6" fillId="0" borderId="0" xfId="0" applyFont="1" applyAlignment="1">
      <alignment vertical="center"/>
    </xf>
    <xf numFmtId="166" fontId="6" fillId="0" borderId="0" xfId="1" applyNumberFormat="1" applyFont="1" applyAlignment="1">
      <alignment vertical="center"/>
    </xf>
    <xf numFmtId="166" fontId="6" fillId="0" borderId="0" xfId="1" applyNumberFormat="1" applyFont="1" applyAlignment="1"/>
    <xf numFmtId="0" fontId="6" fillId="0" borderId="0" xfId="0" applyFont="1" applyAlignment="1">
      <alignment horizontal="center" vertical="center" wrapText="1"/>
    </xf>
    <xf numFmtId="0" fontId="6" fillId="0" borderId="0" xfId="0" applyFont="1" applyAlignment="1">
      <alignment vertical="center" wrapText="1"/>
    </xf>
    <xf numFmtId="166" fontId="6" fillId="0" borderId="0" xfId="1" applyNumberFormat="1" applyFont="1" applyAlignment="1">
      <alignment vertical="center" wrapText="1"/>
    </xf>
    <xf numFmtId="166" fontId="6" fillId="0" borderId="0" xfId="1" applyNumberFormat="1" applyFont="1"/>
    <xf numFmtId="0" fontId="6" fillId="0" borderId="0" xfId="0" applyFont="1"/>
    <xf numFmtId="0" fontId="5" fillId="0" borderId="1" xfId="0" applyFont="1" applyBorder="1" applyAlignment="1">
      <alignment horizontal="center" vertical="center" wrapText="1"/>
    </xf>
    <xf numFmtId="166" fontId="5" fillId="0" borderId="1" xfId="1" applyNumberFormat="1" applyFont="1" applyBorder="1" applyAlignment="1">
      <alignment horizontal="center" vertical="center" wrapText="1"/>
    </xf>
    <xf numFmtId="0" fontId="6" fillId="0" borderId="1" xfId="0" applyFont="1" applyBorder="1" applyAlignment="1">
      <alignment horizontal="center" vertical="center" wrapText="1"/>
    </xf>
    <xf numFmtId="0" fontId="6" fillId="0" borderId="1" xfId="0" applyFont="1" applyBorder="1" applyAlignment="1">
      <alignment vertical="center" wrapText="1"/>
    </xf>
    <xf numFmtId="166" fontId="6" fillId="0" borderId="1" xfId="1" applyNumberFormat="1" applyFont="1" applyBorder="1" applyAlignment="1">
      <alignment vertical="center" wrapText="1"/>
    </xf>
    <xf numFmtId="166" fontId="6" fillId="0" borderId="1" xfId="1" applyNumberFormat="1" applyFont="1" applyBorder="1" applyAlignment="1">
      <alignment horizontal="center" vertical="center" wrapText="1"/>
    </xf>
    <xf numFmtId="0" fontId="5" fillId="0" borderId="1" xfId="0" applyFont="1" applyBorder="1" applyAlignment="1">
      <alignment vertical="center" wrapText="1"/>
    </xf>
    <xf numFmtId="166" fontId="5" fillId="0" borderId="1" xfId="1" applyNumberFormat="1" applyFont="1" applyBorder="1" applyAlignment="1">
      <alignment vertical="center" wrapText="1"/>
    </xf>
    <xf numFmtId="0" fontId="5" fillId="0" borderId="0" xfId="0" applyFont="1"/>
    <xf numFmtId="166" fontId="5" fillId="0" borderId="0" xfId="1" applyNumberFormat="1" applyFont="1" applyAlignment="1">
      <alignment horizontal="left" vertical="center"/>
    </xf>
    <xf numFmtId="0" fontId="5" fillId="0" borderId="0" xfId="0" applyFont="1" applyAlignment="1">
      <alignment horizontal="left"/>
    </xf>
    <xf numFmtId="0" fontId="5" fillId="0" borderId="0" xfId="0" applyFont="1" applyAlignment="1">
      <alignment horizontal="center" vertical="center" wrapText="1"/>
    </xf>
    <xf numFmtId="0" fontId="5" fillId="0" borderId="0" xfId="0" applyFont="1" applyAlignment="1">
      <alignment vertical="center" wrapText="1"/>
    </xf>
    <xf numFmtId="0" fontId="7" fillId="0" borderId="0" xfId="0" applyFont="1" applyAlignment="1">
      <alignment vertical="center" wrapText="1"/>
    </xf>
    <xf numFmtId="166" fontId="6" fillId="0" borderId="1" xfId="1" applyNumberFormat="1" applyFont="1" applyBorder="1" applyAlignment="1">
      <alignment vertical="center"/>
    </xf>
    <xf numFmtId="166" fontId="6" fillId="0" borderId="0" xfId="1" applyNumberFormat="1" applyFont="1" applyAlignment="1">
      <alignment horizontal="right"/>
    </xf>
    <xf numFmtId="0" fontId="7" fillId="0" borderId="1" xfId="0" applyFont="1" applyBorder="1" applyAlignment="1">
      <alignment vertical="top" wrapText="1"/>
    </xf>
    <xf numFmtId="0" fontId="6" fillId="0" borderId="2" xfId="0" applyFont="1" applyBorder="1"/>
    <xf numFmtId="0" fontId="5" fillId="0" borderId="0" xfId="0" applyFont="1" applyAlignment="1">
      <alignment horizontal="center" vertical="center"/>
    </xf>
    <xf numFmtId="0" fontId="0" fillId="0" borderId="0" xfId="0" applyAlignment="1">
      <alignment horizontal="right"/>
    </xf>
    <xf numFmtId="0" fontId="8" fillId="0" borderId="0" xfId="0" applyFont="1"/>
    <xf numFmtId="0" fontId="9" fillId="0" borderId="0" xfId="0" applyFont="1" applyAlignment="1">
      <alignment horizontal="right"/>
    </xf>
    <xf numFmtId="0" fontId="6" fillId="0" borderId="2" xfId="0" applyFont="1" applyFill="1" applyBorder="1" applyAlignment="1">
      <alignment horizontal="center" vertical="center" wrapText="1"/>
    </xf>
    <xf numFmtId="3" fontId="6" fillId="0" borderId="2" xfId="0" applyNumberFormat="1" applyFont="1" applyFill="1" applyBorder="1"/>
    <xf numFmtId="0" fontId="6" fillId="0" borderId="2" xfId="0" applyFont="1" applyFill="1" applyBorder="1"/>
    <xf numFmtId="0" fontId="10" fillId="0" borderId="2" xfId="0" applyFont="1" applyBorder="1" applyAlignment="1">
      <alignment horizontal="center" vertical="top"/>
    </xf>
    <xf numFmtId="0" fontId="10" fillId="0" borderId="2" xfId="0" applyFont="1" applyBorder="1" applyAlignment="1">
      <alignment vertical="top"/>
    </xf>
    <xf numFmtId="0" fontId="10" fillId="0" borderId="2" xfId="0" applyFont="1" applyBorder="1" applyAlignment="1">
      <alignment horizontal="left" vertical="top" wrapText="1"/>
    </xf>
    <xf numFmtId="3" fontId="6" fillId="0" borderId="2" xfId="0" applyNumberFormat="1" applyFont="1" applyBorder="1"/>
    <xf numFmtId="0" fontId="6" fillId="0" borderId="2" xfId="0" applyFont="1" applyBorder="1" applyAlignment="1">
      <alignment horizontal="center" vertical="top"/>
    </xf>
    <xf numFmtId="0" fontId="6" fillId="0" borderId="2" xfId="0" applyFont="1" applyBorder="1" applyAlignment="1">
      <alignment vertical="top" wrapText="1"/>
    </xf>
    <xf numFmtId="0" fontId="6" fillId="0" borderId="2" xfId="0" applyFont="1" applyBorder="1" applyAlignment="1">
      <alignment horizontal="left" vertical="top" wrapText="1"/>
    </xf>
    <xf numFmtId="0" fontId="6" fillId="0" borderId="2" xfId="0" applyFont="1" applyBorder="1" applyAlignment="1">
      <alignment vertical="top"/>
    </xf>
    <xf numFmtId="0" fontId="11" fillId="0" borderId="2" xfId="0" applyFont="1" applyFill="1" applyBorder="1" applyAlignment="1" applyProtection="1">
      <alignment vertical="top"/>
    </xf>
    <xf numFmtId="0" fontId="10" fillId="0" borderId="2" xfId="0" applyFont="1" applyBorder="1" applyAlignment="1">
      <alignment vertical="top" wrapText="1"/>
    </xf>
    <xf numFmtId="0" fontId="10" fillId="0" borderId="0" xfId="0" applyFont="1"/>
    <xf numFmtId="3" fontId="10" fillId="0" borderId="2" xfId="0" applyNumberFormat="1" applyFont="1" applyBorder="1" applyAlignment="1">
      <alignment vertical="top"/>
    </xf>
    <xf numFmtId="0" fontId="6" fillId="0" borderId="3" xfId="0" applyFont="1" applyFill="1" applyBorder="1"/>
    <xf numFmtId="0" fontId="11" fillId="0" borderId="3" xfId="0" applyFont="1" applyFill="1" applyBorder="1" applyAlignment="1" applyProtection="1">
      <alignment vertical="top"/>
    </xf>
    <xf numFmtId="0" fontId="5" fillId="0" borderId="2" xfId="0" applyFont="1" applyBorder="1" applyAlignment="1">
      <alignment horizontal="center" vertical="top"/>
    </xf>
    <xf numFmtId="0" fontId="5" fillId="0" borderId="2" xfId="0" applyFont="1" applyBorder="1" applyAlignment="1">
      <alignment vertical="top"/>
    </xf>
    <xf numFmtId="0" fontId="5" fillId="0" borderId="2" xfId="0" applyFont="1" applyBorder="1" applyAlignment="1">
      <alignment horizontal="left" vertical="top" wrapText="1"/>
    </xf>
    <xf numFmtId="3" fontId="5" fillId="0" borderId="2" xfId="0" applyNumberFormat="1" applyFont="1" applyBorder="1" applyAlignment="1">
      <alignment vertical="top"/>
    </xf>
    <xf numFmtId="3" fontId="5" fillId="0" borderId="2" xfId="0" applyNumberFormat="1" applyFont="1" applyBorder="1"/>
    <xf numFmtId="3" fontId="6" fillId="0" borderId="2" xfId="0" applyNumberFormat="1" applyFont="1" applyBorder="1" applyAlignment="1">
      <alignment vertical="top"/>
    </xf>
    <xf numFmtId="0" fontId="0" fillId="0" borderId="2" xfId="0" applyBorder="1"/>
    <xf numFmtId="0" fontId="12" fillId="0" borderId="2" xfId="0" applyFont="1" applyFill="1" applyBorder="1" applyAlignment="1" applyProtection="1">
      <alignment horizontal="left" vertical="top" wrapText="1"/>
    </xf>
    <xf numFmtId="0" fontId="6" fillId="0" borderId="2" xfId="0" applyFont="1" applyBorder="1" applyAlignment="1" applyProtection="1">
      <alignment horizontal="left" vertical="top"/>
    </xf>
    <xf numFmtId="0" fontId="6" fillId="0" borderId="4" xfId="0" applyFont="1" applyBorder="1" applyAlignment="1" applyProtection="1">
      <alignment horizontal="left" vertical="top" wrapText="1"/>
    </xf>
    <xf numFmtId="0" fontId="11" fillId="0" borderId="2" xfId="0" applyFont="1" applyFill="1" applyBorder="1" applyAlignment="1" applyProtection="1">
      <alignment horizontal="left" vertical="top" wrapText="1"/>
    </xf>
    <xf numFmtId="0" fontId="6" fillId="0" borderId="2" xfId="0" applyFont="1" applyBorder="1" applyAlignment="1" applyProtection="1">
      <alignment horizontal="left" vertical="top" wrapText="1"/>
    </xf>
    <xf numFmtId="0" fontId="10" fillId="0" borderId="2" xfId="0" applyFont="1" applyBorder="1" applyAlignment="1" applyProtection="1">
      <alignment horizontal="left" vertical="top"/>
    </xf>
    <xf numFmtId="0" fontId="10" fillId="0" borderId="2" xfId="0" applyFont="1" applyBorder="1" applyAlignment="1" applyProtection="1">
      <alignment horizontal="left" vertical="top" wrapText="1"/>
    </xf>
    <xf numFmtId="3" fontId="6" fillId="0" borderId="2" xfId="0" applyNumberFormat="1" applyFont="1" applyBorder="1" applyAlignment="1">
      <alignment horizontal="left" vertical="top" wrapText="1"/>
    </xf>
    <xf numFmtId="0" fontId="6" fillId="0" borderId="3" xfId="0" applyFont="1" applyFill="1" applyBorder="1" applyAlignment="1" applyProtection="1">
      <alignment horizontal="left" vertical="top"/>
    </xf>
    <xf numFmtId="0" fontId="6" fillId="0" borderId="4" xfId="0" applyFont="1" applyFill="1" applyBorder="1" applyAlignment="1" applyProtection="1">
      <alignment horizontal="left" vertical="top"/>
    </xf>
    <xf numFmtId="0" fontId="12" fillId="0" borderId="2" xfId="0" applyFont="1" applyFill="1" applyBorder="1" applyAlignment="1" applyProtection="1">
      <alignment vertical="top"/>
    </xf>
    <xf numFmtId="0" fontId="6" fillId="0" borderId="4" xfId="0" applyFont="1" applyBorder="1" applyAlignment="1">
      <alignment horizontal="center" vertical="top"/>
    </xf>
    <xf numFmtId="0" fontId="6" fillId="0" borderId="4" xfId="0" applyFont="1" applyBorder="1" applyAlignment="1" applyProtection="1">
      <alignment horizontal="left" vertical="top"/>
    </xf>
    <xf numFmtId="3" fontId="10" fillId="0" borderId="0" xfId="0" applyNumberFormat="1" applyFont="1" applyBorder="1" applyAlignment="1">
      <alignment vertical="top"/>
    </xf>
    <xf numFmtId="166" fontId="5" fillId="0" borderId="0" xfId="1" applyNumberFormat="1" applyFont="1" applyAlignment="1">
      <alignment horizontal="right" vertical="center" wrapText="1"/>
    </xf>
    <xf numFmtId="0" fontId="6" fillId="0" borderId="0" xfId="0" applyFont="1" applyAlignment="1">
      <alignment horizontal="center" vertical="center"/>
    </xf>
    <xf numFmtId="0" fontId="7" fillId="0" borderId="0" xfId="0" applyFont="1" applyAlignment="1">
      <alignment horizontal="center" vertical="center" wrapText="1"/>
    </xf>
    <xf numFmtId="0" fontId="4" fillId="0" borderId="1" xfId="0" applyFont="1" applyFill="1" applyBorder="1" applyAlignment="1">
      <alignment horizontal="center" vertical="center" wrapText="1"/>
    </xf>
    <xf numFmtId="0" fontId="7" fillId="0" borderId="5" xfId="0" applyFont="1" applyBorder="1" applyAlignment="1">
      <alignment horizontal="center" vertical="center" wrapText="1"/>
    </xf>
    <xf numFmtId="0" fontId="3" fillId="0" borderId="0" xfId="0" applyFont="1" applyBorder="1" applyAlignment="1">
      <alignment horizontal="center" vertical="center" wrapText="1"/>
    </xf>
    <xf numFmtId="0" fontId="5" fillId="0" borderId="1" xfId="0" applyFont="1" applyBorder="1"/>
    <xf numFmtId="0" fontId="3" fillId="0" borderId="1" xfId="0" applyFont="1" applyBorder="1" applyAlignment="1">
      <alignment vertical="top" wrapText="1"/>
    </xf>
    <xf numFmtId="0" fontId="3" fillId="0" borderId="1" xfId="0" applyFont="1" applyBorder="1" applyAlignment="1">
      <alignment horizontal="center" vertical="center" wrapText="1"/>
    </xf>
    <xf numFmtId="166" fontId="5" fillId="0" borderId="0" xfId="1" applyNumberFormat="1" applyFont="1" applyBorder="1" applyAlignment="1">
      <alignment vertical="center" wrapText="1"/>
    </xf>
    <xf numFmtId="0" fontId="7" fillId="0" borderId="1" xfId="0" applyFont="1" applyFill="1" applyBorder="1" applyAlignment="1">
      <alignment horizontal="left" vertical="top" wrapText="1"/>
    </xf>
    <xf numFmtId="0" fontId="5" fillId="0" borderId="0" xfId="0" applyFont="1" applyBorder="1"/>
    <xf numFmtId="0" fontId="5" fillId="0" borderId="0" xfId="0" applyFont="1" applyBorder="1" applyAlignment="1">
      <alignment vertical="center" wrapText="1"/>
    </xf>
    <xf numFmtId="0" fontId="5" fillId="0" borderId="0" xfId="0" applyFont="1" applyBorder="1" applyAlignment="1">
      <alignment horizontal="center" vertical="center" wrapText="1"/>
    </xf>
    <xf numFmtId="0" fontId="10" fillId="0" borderId="1" xfId="0" applyFont="1" applyBorder="1"/>
    <xf numFmtId="0" fontId="13" fillId="0" borderId="1" xfId="0" applyFont="1" applyBorder="1" applyAlignment="1">
      <alignment horizontal="center" vertical="center" wrapText="1"/>
    </xf>
    <xf numFmtId="166" fontId="5" fillId="0" borderId="0" xfId="1" applyNumberFormat="1" applyFont="1" applyAlignment="1">
      <alignment horizontal="center" vertical="center" wrapText="1"/>
    </xf>
    <xf numFmtId="166" fontId="6" fillId="0" borderId="0" xfId="1" applyNumberFormat="1" applyFont="1" applyAlignment="1">
      <alignment horizontal="center" vertical="center" wrapText="1"/>
    </xf>
    <xf numFmtId="0" fontId="6" fillId="0" borderId="1" xfId="0" applyFont="1" applyBorder="1" applyAlignment="1">
      <alignment vertical="top" wrapText="1"/>
    </xf>
    <xf numFmtId="0" fontId="7" fillId="0" borderId="2" xfId="0" applyFont="1" applyBorder="1" applyAlignment="1">
      <alignment horizontal="center" vertical="top"/>
    </xf>
    <xf numFmtId="0" fontId="7" fillId="0" borderId="2" xfId="0" applyFont="1" applyBorder="1" applyAlignment="1">
      <alignment vertical="top"/>
    </xf>
    <xf numFmtId="0" fontId="7" fillId="0" borderId="2" xfId="0" applyFont="1" applyBorder="1" applyAlignment="1">
      <alignment horizontal="left" vertical="top" wrapText="1"/>
    </xf>
    <xf numFmtId="3" fontId="7" fillId="0" borderId="2" xfId="0" applyNumberFormat="1" applyFont="1" applyBorder="1"/>
    <xf numFmtId="0" fontId="7" fillId="0" borderId="2" xfId="0" applyFont="1" applyBorder="1"/>
    <xf numFmtId="0" fontId="9" fillId="0" borderId="0" xfId="0" applyFont="1"/>
    <xf numFmtId="0" fontId="5" fillId="0" borderId="2" xfId="0" applyFont="1" applyBorder="1" applyAlignment="1">
      <alignment vertical="top" wrapText="1"/>
    </xf>
    <xf numFmtId="0" fontId="8" fillId="0" borderId="2" xfId="0" applyFont="1" applyBorder="1"/>
    <xf numFmtId="0" fontId="5" fillId="0" borderId="3" xfId="0" applyFont="1" applyFill="1" applyBorder="1"/>
    <xf numFmtId="3" fontId="7" fillId="0" borderId="2" xfId="0" applyNumberFormat="1" applyFont="1" applyFill="1" applyBorder="1"/>
    <xf numFmtId="0" fontId="5" fillId="0" borderId="2" xfId="0" applyFont="1" applyBorder="1" applyAlignment="1" applyProtection="1">
      <alignment horizontal="left" vertical="top"/>
    </xf>
    <xf numFmtId="0" fontId="5" fillId="0" borderId="2" xfId="0" applyFont="1" applyBorder="1" applyAlignment="1" applyProtection="1">
      <alignment horizontal="left" vertical="top" wrapText="1"/>
    </xf>
    <xf numFmtId="0" fontId="5" fillId="0" borderId="6" xfId="0" applyFont="1" applyFill="1" applyBorder="1" applyAlignment="1" applyProtection="1">
      <alignment horizontal="left" vertical="top"/>
    </xf>
    <xf numFmtId="0" fontId="14" fillId="0" borderId="2" xfId="0" applyFont="1" applyFill="1" applyBorder="1" applyAlignment="1" applyProtection="1">
      <alignment vertical="top"/>
    </xf>
    <xf numFmtId="0" fontId="14" fillId="0" borderId="2" xfId="0" applyFont="1" applyFill="1" applyBorder="1" applyAlignment="1" applyProtection="1">
      <alignment horizontal="left" vertical="top" wrapText="1"/>
    </xf>
    <xf numFmtId="3" fontId="10" fillId="0" borderId="4" xfId="0" applyNumberFormat="1" applyFont="1" applyBorder="1" applyAlignment="1">
      <alignment vertical="top"/>
    </xf>
    <xf numFmtId="0" fontId="0" fillId="0" borderId="7" xfId="0" applyBorder="1"/>
    <xf numFmtId="0" fontId="0" fillId="0" borderId="8" xfId="0" applyBorder="1"/>
    <xf numFmtId="3" fontId="0" fillId="0" borderId="2" xfId="0" applyNumberFormat="1" applyBorder="1"/>
    <xf numFmtId="3" fontId="8" fillId="0" borderId="0" xfId="0" applyNumberFormat="1" applyFont="1"/>
    <xf numFmtId="3" fontId="5" fillId="0" borderId="0" xfId="0" applyNumberFormat="1" applyFont="1" applyBorder="1" applyAlignment="1">
      <alignment vertical="top"/>
    </xf>
    <xf numFmtId="166" fontId="0" fillId="0" borderId="0" xfId="1" applyNumberFormat="1" applyFont="1"/>
    <xf numFmtId="166" fontId="0" fillId="0" borderId="0" xfId="0" applyNumberFormat="1"/>
    <xf numFmtId="165" fontId="8" fillId="0" borderId="0" xfId="0" applyNumberFormat="1" applyFont="1"/>
    <xf numFmtId="3" fontId="9" fillId="0" borderId="9" xfId="0" applyNumberFormat="1" applyFont="1" applyFill="1" applyBorder="1"/>
    <xf numFmtId="0" fontId="9" fillId="0" borderId="9" xfId="0" applyFont="1" applyFill="1" applyBorder="1" applyAlignment="1">
      <alignment wrapText="1"/>
    </xf>
    <xf numFmtId="0" fontId="15" fillId="2" borderId="1" xfId="0" applyFont="1" applyFill="1" applyBorder="1" applyAlignment="1">
      <alignment horizontal="left" vertical="center" wrapText="1"/>
    </xf>
    <xf numFmtId="0" fontId="15" fillId="2" borderId="1" xfId="0" applyFont="1" applyFill="1" applyBorder="1" applyAlignment="1">
      <alignment horizontal="center" vertical="center" wrapText="1"/>
    </xf>
    <xf numFmtId="3" fontId="15" fillId="2" borderId="1" xfId="0" applyNumberFormat="1" applyFont="1" applyFill="1" applyBorder="1" applyAlignment="1">
      <alignment horizontal="center" vertical="center" wrapText="1"/>
    </xf>
    <xf numFmtId="0" fontId="8" fillId="2" borderId="5" xfId="0" applyFont="1" applyFill="1" applyBorder="1" applyAlignment="1">
      <alignment horizontal="center" vertical="center" wrapText="1"/>
    </xf>
    <xf numFmtId="0" fontId="9" fillId="0" borderId="1" xfId="0" applyFont="1" applyBorder="1"/>
    <xf numFmtId="3" fontId="16" fillId="0" borderId="1" xfId="0" applyNumberFormat="1" applyFont="1" applyFill="1" applyBorder="1" applyAlignment="1" applyProtection="1">
      <alignment horizontal="left" vertical="center" wrapText="1"/>
    </xf>
    <xf numFmtId="0" fontId="16" fillId="0" borderId="1" xfId="2" applyFont="1" applyFill="1" applyBorder="1" applyAlignment="1">
      <alignment horizontal="left" vertical="center" wrapText="1"/>
    </xf>
    <xf numFmtId="3" fontId="9" fillId="0" borderId="1" xfId="0" applyNumberFormat="1" applyFont="1" applyFill="1" applyBorder="1" applyAlignment="1">
      <alignment vertical="center"/>
    </xf>
    <xf numFmtId="3" fontId="9" fillId="0" borderId="10" xfId="0" applyNumberFormat="1" applyFont="1" applyFill="1" applyBorder="1" applyAlignment="1">
      <alignment wrapText="1"/>
    </xf>
    <xf numFmtId="3" fontId="9" fillId="0" borderId="1" xfId="0" applyNumberFormat="1" applyFont="1" applyFill="1" applyBorder="1" applyAlignment="1">
      <alignment wrapText="1"/>
    </xf>
    <xf numFmtId="0" fontId="16" fillId="0" borderId="1" xfId="0" applyFont="1" applyBorder="1" applyAlignment="1">
      <alignment vertical="center"/>
    </xf>
    <xf numFmtId="0" fontId="16" fillId="0" borderId="0" xfId="0" applyFont="1" applyAlignment="1">
      <alignment vertical="center"/>
    </xf>
    <xf numFmtId="0" fontId="16" fillId="0" borderId="11" xfId="0" applyFont="1" applyBorder="1" applyAlignment="1">
      <alignment horizontal="left" vertical="center"/>
    </xf>
    <xf numFmtId="3" fontId="9" fillId="0" borderId="1" xfId="0" applyNumberFormat="1" applyFont="1" applyFill="1" applyBorder="1" applyAlignment="1">
      <alignment vertical="top" wrapText="1"/>
    </xf>
    <xf numFmtId="3" fontId="16" fillId="0" borderId="1" xfId="0" applyNumberFormat="1" applyFont="1" applyFill="1" applyBorder="1" applyAlignment="1" applyProtection="1">
      <alignment horizontal="left" vertical="center"/>
    </xf>
    <xf numFmtId="3" fontId="15" fillId="0" borderId="1" xfId="0" applyNumberFormat="1" applyFont="1" applyFill="1" applyBorder="1" applyAlignment="1">
      <alignment horizontal="left" vertical="center" wrapText="1"/>
    </xf>
    <xf numFmtId="3" fontId="15" fillId="0" borderId="1" xfId="0" applyNumberFormat="1" applyFont="1" applyFill="1" applyBorder="1" applyAlignment="1" applyProtection="1">
      <alignment vertical="center"/>
    </xf>
    <xf numFmtId="3" fontId="8" fillId="0" borderId="1" xfId="0" applyNumberFormat="1" applyFont="1" applyFill="1" applyBorder="1" applyAlignment="1">
      <alignment wrapText="1"/>
    </xf>
    <xf numFmtId="3" fontId="9" fillId="0" borderId="0" xfId="0" applyNumberFormat="1" applyFont="1" applyFill="1" applyBorder="1" applyAlignment="1">
      <alignment vertical="top"/>
    </xf>
    <xf numFmtId="3" fontId="16" fillId="0" borderId="0" xfId="0" applyNumberFormat="1" applyFont="1" applyFill="1" applyBorder="1" applyAlignment="1" applyProtection="1">
      <alignment horizontal="left" vertical="top" wrapText="1"/>
    </xf>
    <xf numFmtId="0" fontId="15" fillId="0" borderId="0" xfId="0" applyFont="1" applyFill="1" applyBorder="1" applyAlignment="1" applyProtection="1"/>
    <xf numFmtId="3" fontId="8" fillId="0" borderId="0" xfId="0" applyNumberFormat="1" applyFont="1" applyFill="1" applyBorder="1"/>
    <xf numFmtId="0" fontId="16" fillId="0" borderId="0" xfId="0" applyFont="1" applyFill="1" applyBorder="1" applyAlignment="1">
      <alignment horizontal="left"/>
    </xf>
    <xf numFmtId="0" fontId="9" fillId="0" borderId="0" xfId="0" applyFont="1" applyFill="1" applyBorder="1" applyAlignment="1" applyProtection="1">
      <alignment horizontal="left"/>
    </xf>
    <xf numFmtId="0" fontId="8" fillId="0" borderId="0" xfId="0" applyFont="1" applyFill="1" applyBorder="1" applyAlignment="1"/>
    <xf numFmtId="0" fontId="9" fillId="0" borderId="0" xfId="0" applyFont="1" applyFill="1" applyBorder="1"/>
    <xf numFmtId="3" fontId="18" fillId="0" borderId="0" xfId="0" applyNumberFormat="1" applyFont="1" applyFill="1" applyBorder="1"/>
    <xf numFmtId="166" fontId="5" fillId="0" borderId="1" xfId="1" applyNumberFormat="1" applyFont="1" applyBorder="1" applyAlignment="1">
      <alignment horizontal="center" vertical="center"/>
    </xf>
    <xf numFmtId="3" fontId="7" fillId="0" borderId="2" xfId="0" applyNumberFormat="1" applyFont="1" applyBorder="1" applyAlignment="1">
      <alignment vertical="top"/>
    </xf>
    <xf numFmtId="0" fontId="6" fillId="0" borderId="1"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6" fillId="0" borderId="1" xfId="0" applyFont="1" applyBorder="1" applyAlignment="1">
      <alignment horizontal="center"/>
    </xf>
    <xf numFmtId="3" fontId="10" fillId="0" borderId="7" xfId="0" applyNumberFormat="1" applyFont="1" applyBorder="1" applyAlignment="1">
      <alignment vertical="top"/>
    </xf>
    <xf numFmtId="166" fontId="6" fillId="0" borderId="0" xfId="1" applyNumberFormat="1" applyFont="1" applyBorder="1" applyAlignment="1">
      <alignment vertical="center"/>
    </xf>
    <xf numFmtId="3" fontId="6" fillId="0" borderId="4" xfId="0" applyNumberFormat="1" applyFont="1" applyBorder="1" applyAlignment="1">
      <alignment vertical="top"/>
    </xf>
    <xf numFmtId="0" fontId="9" fillId="0" borderId="0" xfId="0" applyFont="1" applyFill="1"/>
    <xf numFmtId="167" fontId="9" fillId="0" borderId="0" xfId="1" applyNumberFormat="1" applyFont="1" applyFill="1"/>
    <xf numFmtId="167" fontId="8" fillId="0" borderId="0" xfId="1" applyNumberFormat="1" applyFont="1" applyFill="1"/>
    <xf numFmtId="0" fontId="9" fillId="0" borderId="1" xfId="0" applyFont="1" applyFill="1" applyBorder="1"/>
    <xf numFmtId="168" fontId="16" fillId="0" borderId="1" xfId="0" applyNumberFormat="1" applyFont="1" applyFill="1" applyBorder="1" applyAlignment="1" applyProtection="1">
      <alignment vertical="center"/>
    </xf>
    <xf numFmtId="3" fontId="9" fillId="0" borderId="12" xfId="0" applyNumberFormat="1" applyFont="1" applyFill="1" applyBorder="1" applyAlignment="1">
      <alignment horizontal="right" vertical="top"/>
    </xf>
    <xf numFmtId="3" fontId="9" fillId="0" borderId="10" xfId="0" applyNumberFormat="1" applyFont="1" applyFill="1" applyBorder="1" applyAlignment="1">
      <alignment vertical="top"/>
    </xf>
    <xf numFmtId="168" fontId="15" fillId="0" borderId="1" xfId="0" applyNumberFormat="1" applyFont="1" applyFill="1" applyBorder="1" applyAlignment="1" applyProtection="1">
      <alignment vertical="center"/>
    </xf>
    <xf numFmtId="3" fontId="9" fillId="0" borderId="0" xfId="0" applyNumberFormat="1" applyFont="1" applyFill="1"/>
    <xf numFmtId="0" fontId="15" fillId="2" borderId="11" xfId="0" applyFont="1" applyFill="1" applyBorder="1" applyAlignment="1">
      <alignment horizontal="center" vertical="center" wrapText="1"/>
    </xf>
    <xf numFmtId="0" fontId="16" fillId="0" borderId="0" xfId="0" applyFont="1"/>
    <xf numFmtId="0" fontId="22" fillId="0" borderId="0" xfId="0" applyFont="1" applyAlignment="1"/>
    <xf numFmtId="0" fontId="24" fillId="0" borderId="0" xfId="0" applyFont="1"/>
    <xf numFmtId="3" fontId="25" fillId="0" borderId="1" xfId="0" applyNumberFormat="1" applyFont="1" applyFill="1" applyBorder="1" applyAlignment="1" applyProtection="1">
      <alignment horizontal="left" vertical="center" wrapText="1"/>
    </xf>
    <xf numFmtId="0" fontId="25" fillId="0" borderId="1" xfId="2" applyFont="1" applyFill="1" applyBorder="1" applyAlignment="1">
      <alignment horizontal="left" vertical="center" wrapText="1"/>
    </xf>
    <xf numFmtId="168" fontId="25" fillId="0" borderId="1" xfId="0" applyNumberFormat="1" applyFont="1" applyFill="1" applyBorder="1" applyAlignment="1" applyProtection="1">
      <alignment vertical="center"/>
    </xf>
    <xf numFmtId="3" fontId="25" fillId="0" borderId="12" xfId="0" applyNumberFormat="1" applyFont="1" applyFill="1" applyBorder="1" applyAlignment="1">
      <alignment horizontal="right" vertical="top"/>
    </xf>
    <xf numFmtId="3" fontId="25" fillId="0" borderId="10" xfId="0" applyNumberFormat="1" applyFont="1" applyFill="1" applyBorder="1" applyAlignment="1">
      <alignment vertical="top"/>
    </xf>
    <xf numFmtId="3" fontId="25" fillId="0" borderId="1" xfId="0" applyNumberFormat="1" applyFont="1" applyFill="1" applyBorder="1" applyAlignment="1">
      <alignment vertical="center"/>
    </xf>
    <xf numFmtId="3" fontId="25" fillId="0" borderId="1" xfId="0" applyNumberFormat="1" applyFont="1" applyFill="1" applyBorder="1" applyAlignment="1">
      <alignment wrapText="1"/>
    </xf>
    <xf numFmtId="0" fontId="25" fillId="0" borderId="0" xfId="0" applyFont="1"/>
    <xf numFmtId="0" fontId="26" fillId="0" borderId="0" xfId="0" applyFont="1"/>
    <xf numFmtId="165" fontId="9" fillId="0" borderId="0" xfId="0" applyNumberFormat="1" applyFont="1" applyFill="1"/>
    <xf numFmtId="166" fontId="27" fillId="0" borderId="0" xfId="1" applyNumberFormat="1" applyFont="1"/>
    <xf numFmtId="0" fontId="1" fillId="0" borderId="0" xfId="0" applyFont="1" applyFill="1"/>
    <xf numFmtId="0" fontId="6" fillId="0" borderId="0" xfId="0" applyFont="1" applyBorder="1" applyAlignment="1">
      <alignment horizontal="left" vertical="top" wrapText="1"/>
    </xf>
    <xf numFmtId="0" fontId="1" fillId="0" borderId="0" xfId="0" applyFont="1"/>
    <xf numFmtId="0" fontId="6" fillId="0" borderId="2" xfId="0" applyFont="1" applyBorder="1" applyAlignment="1" applyProtection="1">
      <alignment horizontal="center"/>
    </xf>
    <xf numFmtId="0" fontId="6" fillId="0" borderId="2" xfId="0" applyFont="1" applyBorder="1" applyAlignment="1" applyProtection="1">
      <alignment horizontal="left"/>
    </xf>
    <xf numFmtId="166" fontId="6" fillId="0" borderId="2" xfId="1" applyNumberFormat="1" applyFont="1" applyBorder="1"/>
    <xf numFmtId="166" fontId="6" fillId="0" borderId="3" xfId="1" applyNumberFormat="1" applyFont="1" applyFill="1" applyBorder="1"/>
    <xf numFmtId="166" fontId="6" fillId="0" borderId="16" xfId="1" applyNumberFormat="1" applyFont="1" applyFill="1" applyBorder="1"/>
    <xf numFmtId="3" fontId="6" fillId="0" borderId="3" xfId="0" applyNumberFormat="1" applyFont="1" applyFill="1" applyBorder="1"/>
    <xf numFmtId="3" fontId="6" fillId="0" borderId="16" xfId="0" applyNumberFormat="1" applyFont="1" applyFill="1" applyBorder="1"/>
    <xf numFmtId="3" fontId="6" fillId="0" borderId="0" xfId="0" applyNumberFormat="1" applyFont="1" applyFill="1" applyBorder="1"/>
    <xf numFmtId="0" fontId="6" fillId="0" borderId="3" xfId="0" applyFont="1" applyBorder="1"/>
    <xf numFmtId="0" fontId="1" fillId="0" borderId="0" xfId="0" applyFont="1" applyFill="1" applyBorder="1"/>
    <xf numFmtId="166" fontId="6" fillId="0" borderId="16" xfId="1" applyNumberFormat="1" applyFont="1" applyFill="1" applyBorder="1" applyAlignment="1">
      <alignment horizontal="right"/>
    </xf>
    <xf numFmtId="3" fontId="6" fillId="0" borderId="16" xfId="0" applyNumberFormat="1" applyFont="1" applyFill="1" applyBorder="1" applyAlignment="1">
      <alignment horizontal="right"/>
    </xf>
    <xf numFmtId="0" fontId="8" fillId="2" borderId="1" xfId="0" applyFont="1" applyFill="1" applyBorder="1" applyAlignment="1">
      <alignment horizontal="center" vertical="center" wrapText="1"/>
    </xf>
    <xf numFmtId="0" fontId="8" fillId="2" borderId="1" xfId="0" applyFont="1" applyFill="1" applyBorder="1" applyAlignment="1">
      <alignment horizontal="center" vertical="center"/>
    </xf>
    <xf numFmtId="0" fontId="8" fillId="0" borderId="1" xfId="0" applyFont="1" applyBorder="1" applyAlignment="1">
      <alignment horizontal="center" vertical="center"/>
    </xf>
    <xf numFmtId="0" fontId="1" fillId="0" borderId="1" xfId="0" applyFont="1" applyBorder="1" applyAlignment="1">
      <alignment horizontal="center" vertical="center"/>
    </xf>
    <xf numFmtId="0" fontId="1" fillId="0" borderId="1" xfId="0" applyFont="1" applyBorder="1" applyAlignment="1">
      <alignment vertical="center"/>
    </xf>
    <xf numFmtId="3" fontId="1" fillId="0" borderId="1" xfId="0" applyNumberFormat="1" applyFont="1" applyBorder="1" applyAlignment="1">
      <alignment vertical="center"/>
    </xf>
    <xf numFmtId="3" fontId="1" fillId="0" borderId="1" xfId="4" applyNumberFormat="1" applyFont="1" applyBorder="1" applyAlignment="1">
      <alignment vertical="center"/>
    </xf>
    <xf numFmtId="0" fontId="1" fillId="0" borderId="1" xfId="0" applyFont="1" applyFill="1" applyBorder="1" applyAlignment="1">
      <alignment vertical="center"/>
    </xf>
    <xf numFmtId="0" fontId="8" fillId="0" borderId="1" xfId="0" applyFont="1" applyBorder="1" applyAlignment="1">
      <alignment vertical="center"/>
    </xf>
    <xf numFmtId="167" fontId="1" fillId="0" borderId="1" xfId="4" applyNumberFormat="1" applyFont="1" applyBorder="1" applyAlignment="1">
      <alignment vertical="center"/>
    </xf>
    <xf numFmtId="0" fontId="1" fillId="0" borderId="0" xfId="0" applyFont="1" applyBorder="1" applyAlignment="1">
      <alignment horizontal="center" vertical="center"/>
    </xf>
    <xf numFmtId="0" fontId="1" fillId="0" borderId="0" xfId="0" applyFont="1" applyBorder="1" applyAlignment="1">
      <alignment vertical="center"/>
    </xf>
    <xf numFmtId="3" fontId="1" fillId="0" borderId="0" xfId="4" applyNumberFormat="1" applyFont="1" applyBorder="1" applyAlignment="1">
      <alignment vertical="center"/>
    </xf>
    <xf numFmtId="3" fontId="1" fillId="0" borderId="0" xfId="0" applyNumberFormat="1" applyFont="1" applyBorder="1" applyAlignment="1">
      <alignment vertical="center"/>
    </xf>
    <xf numFmtId="0" fontId="8" fillId="0" borderId="0" xfId="0" applyFont="1" applyBorder="1"/>
    <xf numFmtId="0" fontId="8" fillId="0" borderId="0" xfId="0" applyFont="1" applyFill="1" applyBorder="1"/>
    <xf numFmtId="169" fontId="8" fillId="0" borderId="0" xfId="0" applyNumberFormat="1" applyFont="1" applyBorder="1"/>
    <xf numFmtId="0" fontId="1" fillId="0" borderId="0" xfId="0" applyFont="1" applyAlignment="1">
      <alignment horizontal="right" vertical="top"/>
    </xf>
    <xf numFmtId="0" fontId="2" fillId="0" borderId="0" xfId="0" applyFont="1" applyAlignment="1">
      <alignment horizontal="right" vertical="top"/>
    </xf>
    <xf numFmtId="0" fontId="0" fillId="3" borderId="0" xfId="0" applyFill="1"/>
    <xf numFmtId="0" fontId="8" fillId="3" borderId="17" xfId="0" applyFont="1" applyFill="1" applyBorder="1" applyAlignment="1">
      <alignment horizontal="center" vertical="center"/>
    </xf>
    <xf numFmtId="166" fontId="1" fillId="0" borderId="0" xfId="1" applyNumberFormat="1" applyFont="1"/>
    <xf numFmtId="166" fontId="1" fillId="3" borderId="0" xfId="1" applyNumberFormat="1" applyFont="1" applyFill="1"/>
    <xf numFmtId="166" fontId="8" fillId="0" borderId="0" xfId="1" applyNumberFormat="1" applyFont="1"/>
    <xf numFmtId="166" fontId="30" fillId="0" borderId="0" xfId="0" applyNumberFormat="1" applyFont="1"/>
    <xf numFmtId="3" fontId="30" fillId="0" borderId="0" xfId="0" applyNumberFormat="1" applyFont="1"/>
    <xf numFmtId="10" fontId="0" fillId="0" borderId="0" xfId="3" applyNumberFormat="1" applyFont="1"/>
    <xf numFmtId="170" fontId="0" fillId="0" borderId="0" xfId="3" applyNumberFormat="1" applyFont="1"/>
    <xf numFmtId="171" fontId="0" fillId="0" borderId="0" xfId="3" applyNumberFormat="1" applyFont="1"/>
    <xf numFmtId="0" fontId="5" fillId="0" borderId="0" xfId="0" applyFont="1" applyAlignment="1">
      <alignment horizontal="center" vertical="center"/>
    </xf>
    <xf numFmtId="166" fontId="5" fillId="0" borderId="1" xfId="1" applyNumberFormat="1" applyFont="1" applyBorder="1" applyAlignment="1">
      <alignment horizontal="center" vertical="center" wrapText="1"/>
    </xf>
    <xf numFmtId="166" fontId="5" fillId="0" borderId="5" xfId="1" applyNumberFormat="1" applyFont="1" applyBorder="1" applyAlignment="1">
      <alignment horizontal="center" vertical="center" wrapText="1"/>
    </xf>
    <xf numFmtId="0" fontId="6" fillId="0" borderId="0" xfId="0" applyFont="1" applyAlignment="1">
      <alignment horizontal="left" vertical="center" wrapText="1"/>
    </xf>
    <xf numFmtId="1" fontId="10" fillId="2" borderId="2" xfId="0" applyNumberFormat="1" applyFont="1" applyFill="1" applyBorder="1" applyAlignment="1">
      <alignment horizontal="center" vertical="center"/>
    </xf>
    <xf numFmtId="1" fontId="6" fillId="2" borderId="2" xfId="0" applyNumberFormat="1" applyFont="1" applyFill="1" applyBorder="1" applyAlignment="1">
      <alignment horizontal="center" vertical="center"/>
    </xf>
    <xf numFmtId="3" fontId="6" fillId="2" borderId="2" xfId="0" applyNumberFormat="1" applyFont="1" applyFill="1" applyBorder="1" applyAlignment="1">
      <alignment horizontal="center" vertical="center"/>
    </xf>
    <xf numFmtId="166" fontId="32" fillId="0" borderId="0" xfId="1" applyNumberFormat="1" applyFont="1" applyAlignment="1">
      <alignment horizontal="left" vertical="center"/>
    </xf>
    <xf numFmtId="3" fontId="5" fillId="2" borderId="2" xfId="0" applyNumberFormat="1" applyFont="1" applyFill="1" applyBorder="1" applyAlignment="1">
      <alignment horizontal="center" vertical="center"/>
    </xf>
    <xf numFmtId="0" fontId="4" fillId="0" borderId="2" xfId="0" applyFont="1" applyFill="1" applyBorder="1" applyAlignment="1" applyProtection="1">
      <alignment vertical="top"/>
    </xf>
    <xf numFmtId="10" fontId="5" fillId="0" borderId="0" xfId="0" applyNumberFormat="1" applyFont="1"/>
    <xf numFmtId="164" fontId="6" fillId="0" borderId="2" xfId="0" applyNumberFormat="1" applyFont="1" applyBorder="1"/>
    <xf numFmtId="164" fontId="6" fillId="0" borderId="2" xfId="3" applyNumberFormat="1" applyFont="1" applyBorder="1"/>
    <xf numFmtId="164" fontId="6" fillId="4" borderId="2" xfId="0" applyNumberFormat="1" applyFont="1" applyFill="1" applyBorder="1"/>
    <xf numFmtId="3" fontId="6" fillId="0" borderId="2" xfId="0" applyNumberFormat="1" applyFont="1" applyFill="1" applyBorder="1" applyAlignment="1">
      <alignment horizontal="center"/>
    </xf>
    <xf numFmtId="0" fontId="0" fillId="4" borderId="0" xfId="0" applyFill="1"/>
    <xf numFmtId="3" fontId="5" fillId="4" borderId="2" xfId="0" applyNumberFormat="1" applyFont="1" applyFill="1" applyBorder="1" applyAlignment="1">
      <alignment horizontal="center" vertical="center"/>
    </xf>
    <xf numFmtId="3" fontId="6" fillId="4" borderId="2" xfId="0" applyNumberFormat="1" applyFont="1" applyFill="1" applyBorder="1" applyAlignment="1">
      <alignment horizontal="center" vertical="center"/>
    </xf>
    <xf numFmtId="3" fontId="10" fillId="4" borderId="2" xfId="0" applyNumberFormat="1" applyFont="1" applyFill="1" applyBorder="1" applyAlignment="1">
      <alignment vertical="top"/>
    </xf>
    <xf numFmtId="3" fontId="6" fillId="4" borderId="2" xfId="0" applyNumberFormat="1" applyFont="1" applyFill="1" applyBorder="1"/>
    <xf numFmtId="164" fontId="6" fillId="4" borderId="2" xfId="3" applyNumberFormat="1" applyFont="1" applyFill="1" applyBorder="1"/>
    <xf numFmtId="3" fontId="5" fillId="4" borderId="2" xfId="0" applyNumberFormat="1" applyFont="1" applyFill="1" applyBorder="1"/>
    <xf numFmtId="3" fontId="5" fillId="4" borderId="2" xfId="0" applyNumberFormat="1" applyFont="1" applyFill="1" applyBorder="1" applyAlignment="1">
      <alignment vertical="top"/>
    </xf>
    <xf numFmtId="3" fontId="6" fillId="4" borderId="2" xfId="0" applyNumberFormat="1" applyFont="1" applyFill="1" applyBorder="1" applyAlignment="1">
      <alignment vertical="top"/>
    </xf>
    <xf numFmtId="0" fontId="0" fillId="4" borderId="2" xfId="0" applyFill="1" applyBorder="1"/>
    <xf numFmtId="10" fontId="0" fillId="4" borderId="0" xfId="3" applyNumberFormat="1" applyFont="1" applyFill="1"/>
    <xf numFmtId="0" fontId="8" fillId="4" borderId="0" xfId="0" applyFont="1" applyFill="1"/>
    <xf numFmtId="0" fontId="4" fillId="0" borderId="3" xfId="0" applyFont="1" applyFill="1" applyBorder="1" applyAlignment="1" applyProtection="1">
      <alignment vertical="top"/>
    </xf>
    <xf numFmtId="3" fontId="31" fillId="0" borderId="2" xfId="0" applyNumberFormat="1" applyFont="1" applyBorder="1"/>
    <xf numFmtId="3" fontId="5" fillId="0" borderId="2" xfId="0" applyNumberFormat="1" applyFont="1" applyFill="1" applyBorder="1" applyAlignment="1">
      <alignment horizontal="center"/>
    </xf>
    <xf numFmtId="0" fontId="11" fillId="3" borderId="3" xfId="0" applyFont="1" applyFill="1" applyBorder="1" applyAlignment="1" applyProtection="1">
      <alignment vertical="top"/>
    </xf>
    <xf numFmtId="3" fontId="5" fillId="0" borderId="2" xfId="0" applyNumberFormat="1" applyFont="1" applyFill="1" applyBorder="1" applyAlignment="1">
      <alignment horizontal="center" wrapText="1"/>
    </xf>
    <xf numFmtId="3" fontId="6" fillId="0" borderId="2" xfId="0" applyNumberFormat="1" applyFont="1" applyBorder="1" applyAlignment="1">
      <alignment vertical="top" wrapText="1"/>
    </xf>
    <xf numFmtId="0" fontId="7" fillId="0" borderId="2" xfId="0" applyFont="1" applyBorder="1" applyAlignment="1">
      <alignment vertical="top" wrapText="1"/>
    </xf>
    <xf numFmtId="0" fontId="11" fillId="0" borderId="3" xfId="0" applyFont="1" applyFill="1" applyBorder="1" applyAlignment="1" applyProtection="1">
      <alignment vertical="top" wrapText="1"/>
    </xf>
    <xf numFmtId="0" fontId="4" fillId="0" borderId="3" xfId="0" applyFont="1" applyFill="1" applyBorder="1" applyAlignment="1" applyProtection="1">
      <alignment vertical="top" wrapText="1"/>
    </xf>
    <xf numFmtId="0" fontId="6" fillId="0" borderId="3" xfId="0" applyFont="1" applyBorder="1" applyAlignment="1">
      <alignment wrapText="1"/>
    </xf>
    <xf numFmtId="0" fontId="4" fillId="0" borderId="2" xfId="0" applyFont="1" applyFill="1" applyBorder="1" applyAlignment="1" applyProtection="1">
      <alignment vertical="top" wrapText="1"/>
    </xf>
    <xf numFmtId="166" fontId="6" fillId="0" borderId="1" xfId="1" applyNumberFormat="1" applyFont="1" applyBorder="1" applyAlignment="1">
      <alignment horizontal="left" vertical="center" wrapText="1"/>
    </xf>
    <xf numFmtId="3" fontId="6" fillId="0" borderId="2" xfId="0" applyNumberFormat="1" applyFont="1" applyBorder="1" applyAlignment="1">
      <alignment wrapText="1"/>
    </xf>
    <xf numFmtId="165" fontId="6" fillId="0" borderId="0" xfId="1" applyFont="1"/>
    <xf numFmtId="165" fontId="0" fillId="0" borderId="0" xfId="0" applyNumberFormat="1"/>
    <xf numFmtId="3" fontId="7" fillId="4" borderId="2" xfId="0" applyNumberFormat="1" applyFont="1" applyFill="1" applyBorder="1" applyAlignment="1">
      <alignment vertical="top"/>
    </xf>
    <xf numFmtId="166" fontId="6" fillId="4" borderId="1" xfId="1" applyNumberFormat="1" applyFont="1" applyFill="1" applyBorder="1" applyAlignment="1">
      <alignment vertical="center" wrapText="1"/>
    </xf>
    <xf numFmtId="166" fontId="31" fillId="0" borderId="0" xfId="1" applyNumberFormat="1" applyFont="1" applyAlignment="1">
      <alignment horizontal="left" vertical="center" wrapText="1"/>
    </xf>
    <xf numFmtId="0" fontId="32" fillId="0" borderId="0" xfId="0" applyFont="1" applyAlignment="1">
      <alignment horizontal="left" vertical="center"/>
    </xf>
    <xf numFmtId="166" fontId="31" fillId="0" borderId="0" xfId="1" applyNumberFormat="1" applyFont="1" applyAlignment="1">
      <alignment horizontal="left" vertical="center"/>
    </xf>
    <xf numFmtId="166" fontId="31" fillId="0" borderId="1" xfId="1" applyNumberFormat="1" applyFont="1" applyBorder="1" applyAlignment="1">
      <alignment horizontal="left" vertical="center" wrapText="1"/>
    </xf>
    <xf numFmtId="166" fontId="32" fillId="0" borderId="1" xfId="1" applyNumberFormat="1" applyFont="1" applyBorder="1" applyAlignment="1">
      <alignment horizontal="left" vertical="center" wrapText="1"/>
    </xf>
    <xf numFmtId="166" fontId="32" fillId="0" borderId="0" xfId="1" applyNumberFormat="1" applyFont="1" applyBorder="1" applyAlignment="1">
      <alignment horizontal="left" vertical="center" wrapText="1"/>
    </xf>
    <xf numFmtId="166" fontId="6" fillId="4" borderId="1" xfId="1" applyNumberFormat="1" applyFont="1" applyFill="1" applyBorder="1" applyAlignment="1">
      <alignment horizontal="left" vertical="center" wrapText="1"/>
    </xf>
    <xf numFmtId="166" fontId="5" fillId="0" borderId="0" xfId="1" applyNumberFormat="1" applyFont="1" applyAlignment="1">
      <alignment horizontal="left" vertical="center" wrapText="1"/>
    </xf>
    <xf numFmtId="166" fontId="6" fillId="0" borderId="0" xfId="1" applyNumberFormat="1" applyFont="1" applyAlignment="1">
      <alignment horizontal="left" vertical="center" wrapText="1"/>
    </xf>
    <xf numFmtId="172" fontId="6" fillId="0" borderId="1" xfId="1" applyNumberFormat="1" applyFont="1" applyBorder="1" applyAlignment="1">
      <alignment vertical="center" wrapText="1"/>
    </xf>
    <xf numFmtId="166" fontId="6" fillId="0" borderId="1" xfId="1" applyNumberFormat="1" applyFont="1" applyFill="1" applyBorder="1" applyAlignment="1">
      <alignment vertical="center"/>
    </xf>
    <xf numFmtId="172" fontId="6" fillId="0" borderId="1" xfId="1" applyNumberFormat="1" applyFont="1" applyFill="1" applyBorder="1" applyAlignment="1">
      <alignment vertical="center"/>
    </xf>
    <xf numFmtId="172" fontId="6" fillId="0" borderId="1" xfId="1" applyNumberFormat="1" applyFont="1" applyBorder="1" applyAlignment="1">
      <alignment horizontal="center" vertical="center" wrapText="1"/>
    </xf>
    <xf numFmtId="172" fontId="6" fillId="0" borderId="1" xfId="1" applyNumberFormat="1" applyFont="1" applyBorder="1" applyAlignment="1">
      <alignment vertical="center"/>
    </xf>
    <xf numFmtId="3" fontId="31" fillId="0" borderId="2" xfId="0" applyNumberFormat="1" applyFont="1" applyBorder="1" applyAlignment="1">
      <alignment vertical="top"/>
    </xf>
    <xf numFmtId="3" fontId="31" fillId="4" borderId="2" xfId="0" applyNumberFormat="1" applyFont="1" applyFill="1" applyBorder="1"/>
    <xf numFmtId="166" fontId="5" fillId="0" borderId="0" xfId="1" applyNumberFormat="1" applyFont="1" applyBorder="1" applyAlignment="1">
      <alignment horizontal="center" vertical="center" wrapText="1"/>
    </xf>
    <xf numFmtId="3" fontId="0" fillId="0" borderId="0" xfId="0" applyNumberFormat="1"/>
    <xf numFmtId="9" fontId="0" fillId="0" borderId="0" xfId="0" applyNumberFormat="1"/>
    <xf numFmtId="0" fontId="6" fillId="0" borderId="2" xfId="0" applyFont="1" applyBorder="1" applyAlignment="1">
      <alignment horizontal="right" vertical="top" wrapText="1"/>
    </xf>
    <xf numFmtId="3" fontId="10" fillId="3" borderId="2" xfId="0" applyNumberFormat="1" applyFont="1" applyFill="1" applyBorder="1" applyAlignment="1">
      <alignment vertical="top"/>
    </xf>
    <xf numFmtId="3" fontId="5" fillId="3" borderId="2" xfId="0" applyNumberFormat="1" applyFont="1" applyFill="1" applyBorder="1" applyAlignment="1">
      <alignment vertical="top"/>
    </xf>
    <xf numFmtId="0" fontId="6" fillId="0" borderId="0" xfId="0" applyFont="1" applyAlignment="1">
      <alignment horizontal="left" vertical="center" wrapText="1"/>
    </xf>
    <xf numFmtId="0" fontId="5" fillId="0" borderId="1"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10" xfId="0" applyFont="1" applyBorder="1" applyAlignment="1">
      <alignment horizontal="center" vertical="center" wrapText="1"/>
    </xf>
    <xf numFmtId="1" fontId="5" fillId="0" borderId="11" xfId="1" applyNumberFormat="1" applyFont="1" applyBorder="1" applyAlignment="1">
      <alignment horizontal="center" vertical="center" wrapText="1"/>
    </xf>
    <xf numFmtId="0" fontId="0" fillId="0" borderId="5" xfId="0" applyBorder="1" applyAlignment="1">
      <alignment horizontal="center" vertical="center" wrapText="1"/>
    </xf>
    <xf numFmtId="1" fontId="5" fillId="0" borderId="15" xfId="1" applyNumberFormat="1" applyFont="1" applyBorder="1" applyAlignment="1">
      <alignment horizontal="center" vertical="center" wrapText="1"/>
    </xf>
    <xf numFmtId="0" fontId="0" fillId="0" borderId="15" xfId="0" applyBorder="1" applyAlignment="1">
      <alignment horizontal="center" vertical="center" wrapText="1"/>
    </xf>
    <xf numFmtId="0" fontId="24" fillId="0" borderId="0" xfId="0" applyFont="1" applyAlignment="1">
      <alignment horizontal="left" vertical="center" wrapText="1"/>
    </xf>
    <xf numFmtId="0" fontId="23" fillId="0" borderId="0" xfId="0" applyFont="1" applyAlignment="1">
      <alignment horizontal="left" vertical="center" wrapText="1"/>
    </xf>
    <xf numFmtId="0" fontId="24" fillId="0" borderId="0" xfId="0" applyFont="1" applyAlignment="1">
      <alignment horizontal="left"/>
    </xf>
    <xf numFmtId="1" fontId="10" fillId="2" borderId="2" xfId="0" applyNumberFormat="1" applyFont="1" applyFill="1" applyBorder="1" applyAlignment="1">
      <alignment horizontal="center" vertical="center"/>
    </xf>
    <xf numFmtId="1" fontId="6" fillId="2" borderId="2" xfId="0" applyNumberFormat="1" applyFont="1" applyFill="1" applyBorder="1" applyAlignment="1">
      <alignment horizontal="center" vertical="center"/>
    </xf>
    <xf numFmtId="0" fontId="10" fillId="2" borderId="4" xfId="0" applyFont="1" applyFill="1" applyBorder="1" applyAlignment="1">
      <alignment horizontal="center" vertical="center"/>
    </xf>
    <xf numFmtId="0" fontId="10" fillId="2" borderId="6" xfId="0" applyFont="1" applyFill="1" applyBorder="1" applyAlignment="1">
      <alignment horizontal="center" vertical="center"/>
    </xf>
    <xf numFmtId="3" fontId="10" fillId="2" borderId="2" xfId="0" applyNumberFormat="1" applyFont="1" applyFill="1" applyBorder="1" applyAlignment="1">
      <alignment horizontal="center" vertical="center"/>
    </xf>
    <xf numFmtId="3" fontId="6" fillId="2" borderId="2" xfId="0" applyNumberFormat="1" applyFont="1" applyFill="1" applyBorder="1" applyAlignment="1">
      <alignment horizontal="center" vertical="center"/>
    </xf>
    <xf numFmtId="0" fontId="8" fillId="0" borderId="0" xfId="0" applyFont="1" applyAlignment="1">
      <alignment horizontal="center"/>
    </xf>
    <xf numFmtId="0" fontId="10" fillId="2" borderId="2"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10" fillId="2" borderId="2" xfId="0" applyFont="1" applyFill="1" applyBorder="1" applyAlignment="1">
      <alignment horizontal="center" vertical="center"/>
    </xf>
    <xf numFmtId="0" fontId="10" fillId="2" borderId="3" xfId="0" applyFont="1" applyFill="1" applyBorder="1" applyAlignment="1">
      <alignment horizontal="center" vertical="center"/>
    </xf>
    <xf numFmtId="0" fontId="6" fillId="2" borderId="2" xfId="0" applyFont="1" applyFill="1" applyBorder="1" applyAlignment="1">
      <alignment horizontal="center" vertical="center"/>
    </xf>
    <xf numFmtId="1" fontId="10" fillId="4" borderId="2" xfId="0" applyNumberFormat="1" applyFont="1" applyFill="1" applyBorder="1" applyAlignment="1">
      <alignment horizontal="center" vertical="center"/>
    </xf>
    <xf numFmtId="1" fontId="6" fillId="4" borderId="2" xfId="0" applyNumberFormat="1" applyFont="1" applyFill="1" applyBorder="1" applyAlignment="1">
      <alignment horizontal="center" vertical="center"/>
    </xf>
    <xf numFmtId="0" fontId="10" fillId="2" borderId="4" xfId="0" applyFont="1" applyFill="1" applyBorder="1" applyAlignment="1">
      <alignment horizontal="center" vertical="center" wrapText="1"/>
    </xf>
    <xf numFmtId="0" fontId="10" fillId="2" borderId="6" xfId="0" applyFont="1" applyFill="1" applyBorder="1" applyAlignment="1">
      <alignment horizontal="center" vertical="center" wrapText="1"/>
    </xf>
    <xf numFmtId="1" fontId="5" fillId="2" borderId="2" xfId="0" applyNumberFormat="1" applyFont="1" applyFill="1" applyBorder="1" applyAlignment="1">
      <alignment horizontal="center" vertical="center"/>
    </xf>
    <xf numFmtId="0" fontId="9" fillId="0" borderId="0" xfId="0" applyFont="1" applyAlignment="1">
      <alignment horizontal="left" vertical="top" wrapText="1"/>
    </xf>
    <xf numFmtId="0" fontId="9" fillId="0" borderId="9" xfId="0" applyFont="1" applyFill="1" applyBorder="1" applyAlignment="1">
      <alignment horizontal="center" vertical="center"/>
    </xf>
    <xf numFmtId="0" fontId="8" fillId="0" borderId="0" xfId="0" applyFont="1" applyFill="1" applyBorder="1" applyAlignment="1">
      <alignment horizontal="center" vertical="center" wrapText="1"/>
    </xf>
    <xf numFmtId="0" fontId="8" fillId="2" borderId="1" xfId="0" applyFont="1" applyFill="1" applyBorder="1" applyAlignment="1">
      <alignment horizontal="center" vertical="center"/>
    </xf>
    <xf numFmtId="0" fontId="29" fillId="0" borderId="0" xfId="0" applyFont="1" applyAlignment="1">
      <alignment horizontal="left" vertical="top" wrapText="1"/>
    </xf>
    <xf numFmtId="0" fontId="2" fillId="0" borderId="0" xfId="0" applyNumberFormat="1" applyFont="1" applyAlignment="1">
      <alignment horizontal="left" vertical="top" wrapText="1"/>
    </xf>
  </cellXfs>
  <cellStyles count="5">
    <cellStyle name="Comma" xfId="1" builtinId="3"/>
    <cellStyle name="Comma_2002-2005 budget2" xfId="4"/>
    <cellStyle name="Normal" xfId="0" builtinId="0"/>
    <cellStyle name="Normal_Sheet1" xfId="2"/>
    <cellStyle name="Percent" xfId="3"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xmlns="http://schemas.openxmlformats.org/spreadsheetml/2006/main" ref="A1:S167"/>
  <sheetViews xmlns="http://schemas.openxmlformats.org/spreadsheetml/2006/main">
    <sheetView xmlns="http://schemas.openxmlformats.org/spreadsheetml/2006/main" tabSelected="1" zoomScaleNormal="100" workbookViewId="0">
      <pane xmlns="http://schemas.openxmlformats.org/spreadsheetml/2006/main" ySplit="10" topLeftCell="A41" activePane="bottomLeft" state="frozen"/>
      <selection xmlns="http://schemas.openxmlformats.org/spreadsheetml/2006/main" pane="bottomLeft" activeCell="D49" sqref="D49"/>
    </sheetView>
  </sheetViews>
  <sheetFormatPr xmlns:x14ac="http://schemas.microsoft.com/office/spreadsheetml/2009/9/ac" xmlns="http://schemas.openxmlformats.org/spreadsheetml/2006/main" defaultRowHeight="12" x14ac:dyDescent="0.2"/>
  <cols xmlns="http://schemas.openxmlformats.org/spreadsheetml/2006/main">
    <col xmlns="http://schemas.openxmlformats.org/spreadsheetml/2006/main" min="1" max="1" width="6.7109375" style="6" customWidth="1"/>
    <col xmlns="http://schemas.openxmlformats.org/spreadsheetml/2006/main" min="2" max="2" width="36.7109375" style="7" customWidth="1"/>
    <col xmlns="http://schemas.openxmlformats.org/spreadsheetml/2006/main" min="3" max="3" width="8.7109375" style="6" customWidth="1"/>
    <col xmlns="http://schemas.openxmlformats.org/spreadsheetml/2006/main" min="4" max="5" width="12" style="8" customWidth="1"/>
    <col xmlns="http://schemas.openxmlformats.org/spreadsheetml/2006/main" min="6" max="6" width="12.140625" style="8" customWidth="1"/>
    <col xmlns="http://schemas.openxmlformats.org/spreadsheetml/2006/main" min="7" max="7" width="12" style="8" customWidth="1"/>
    <col xmlns="http://schemas.openxmlformats.org/spreadsheetml/2006/main" min="8" max="8" width="12.85546875" style="8" customWidth="1"/>
    <col xmlns="http://schemas.openxmlformats.org/spreadsheetml/2006/main" min="9" max="9" width="0.140625" style="8" hidden="1" customWidth="1"/>
    <col xmlns="http://schemas.openxmlformats.org/spreadsheetml/2006/main" min="10" max="10" width="20.28515625" style="263" customWidth="1"/>
    <col xmlns="http://schemas.openxmlformats.org/spreadsheetml/2006/main" min="11" max="12" width="9.7109375" style="8" customWidth="1"/>
    <col xmlns="http://schemas.openxmlformats.org/spreadsheetml/2006/main" min="13" max="13" width="10.7109375" style="8" customWidth="1"/>
    <col xmlns="http://schemas.openxmlformats.org/spreadsheetml/2006/main" min="14" max="14" width="1.7109375" style="8" customWidth="1"/>
    <col xmlns="http://schemas.openxmlformats.org/spreadsheetml/2006/main" min="15" max="16" width="9.7109375" style="9" customWidth="1"/>
    <col xmlns="http://schemas.openxmlformats.org/spreadsheetml/2006/main" min="17" max="17" width="11.28515625" style="9" customWidth="1"/>
    <col xmlns="http://schemas.openxmlformats.org/spreadsheetml/2006/main" min="18" max="16384" width="9.140625" style="10"/>
  </cols>
  <sheetData xmlns="http://schemas.openxmlformats.org/spreadsheetml/2006/main">
    <row xmlns:x14ac="http://schemas.microsoft.com/office/spreadsheetml/2009/9/ac" xmlns="http://schemas.openxmlformats.org/spreadsheetml/2006/main" r="1" spans="1:19" ht="20.25" x14ac:dyDescent="0.2">
      <c xmlns="http://schemas.openxmlformats.org/spreadsheetml/2006/main" r="A1" s="294" t="s">
        <v xmlns="http://schemas.openxmlformats.org/spreadsheetml/2006/main">0</v>
      </c>
      <c xmlns="http://schemas.openxmlformats.org/spreadsheetml/2006/main" r="B1" s="295"/>
      <c xmlns="http://schemas.openxmlformats.org/spreadsheetml/2006/main" r="P1" s="26"/>
      <c xmlns="http://schemas.openxmlformats.org/spreadsheetml/2006/main" r="Q1" s="26"/>
    </row>
    <row xmlns:x14ac="http://schemas.microsoft.com/office/spreadsheetml/2009/9/ac" xmlns="http://schemas.openxmlformats.org/spreadsheetml/2006/main" r="2" spans="1:19" x14ac:dyDescent="0.2">
      <c xmlns="http://schemas.openxmlformats.org/spreadsheetml/2006/main" r="P2" s="26"/>
    </row>
    <row xmlns:x14ac="http://schemas.microsoft.com/office/spreadsheetml/2009/9/ac" xmlns="http://schemas.openxmlformats.org/spreadsheetml/2006/main" r="3" spans="1:19" x14ac:dyDescent="0.2">
      <c xmlns="http://schemas.openxmlformats.org/spreadsheetml/2006/main" r="A3" s="2" t="s">
        <v xmlns="http://schemas.openxmlformats.org/spreadsheetml/2006/main">1</v>
      </c>
      <c xmlns="http://schemas.openxmlformats.org/spreadsheetml/2006/main" r="B3" s="219"/>
      <c xmlns="http://schemas.openxmlformats.org/spreadsheetml/2006/main" r="C3" s="219"/>
      <c xmlns="http://schemas.openxmlformats.org/spreadsheetml/2006/main" r="D3" s="219"/>
      <c xmlns="http://schemas.openxmlformats.org/spreadsheetml/2006/main" r="E3" s="219"/>
      <c xmlns="http://schemas.openxmlformats.org/spreadsheetml/2006/main" r="F3" s="219"/>
      <c xmlns="http://schemas.openxmlformats.org/spreadsheetml/2006/main" r="G3" s="219"/>
      <c xmlns="http://schemas.openxmlformats.org/spreadsheetml/2006/main" r="H3" s="219"/>
      <c xmlns="http://schemas.openxmlformats.org/spreadsheetml/2006/main" r="I3" s="219"/>
      <c xmlns="http://schemas.openxmlformats.org/spreadsheetml/2006/main" r="J3" s="264"/>
      <c xmlns="http://schemas.openxmlformats.org/spreadsheetml/2006/main" r="K3" s="219"/>
      <c xmlns="http://schemas.openxmlformats.org/spreadsheetml/2006/main" r="L3" s="219"/>
      <c xmlns="http://schemas.openxmlformats.org/spreadsheetml/2006/main" r="M3" s="219"/>
      <c xmlns="http://schemas.openxmlformats.org/spreadsheetml/2006/main" r="N3" s="219"/>
      <c xmlns="http://schemas.openxmlformats.org/spreadsheetml/2006/main" r="O3" s="219"/>
      <c xmlns="http://schemas.openxmlformats.org/spreadsheetml/2006/main" r="P3" s="219"/>
      <c xmlns="http://schemas.openxmlformats.org/spreadsheetml/2006/main" r="Q3" s="219"/>
    </row>
    <row xmlns:x14ac="http://schemas.microsoft.com/office/spreadsheetml/2009/9/ac" xmlns="http://schemas.openxmlformats.org/spreadsheetml/2006/main" r="4" spans="1:19" s="1" customFormat="1" ht="12.75" customHeight="1" x14ac:dyDescent="0.2">
      <c xmlns="http://schemas.openxmlformats.org/spreadsheetml/2006/main" r="A4" s="219"/>
      <c xmlns="http://schemas.openxmlformats.org/spreadsheetml/2006/main" r="B4" s="219"/>
      <c xmlns="http://schemas.openxmlformats.org/spreadsheetml/2006/main" r="C4" s="219"/>
      <c xmlns="http://schemas.openxmlformats.org/spreadsheetml/2006/main" r="D4" s="219"/>
      <c xmlns="http://schemas.openxmlformats.org/spreadsheetml/2006/main" r="E4" s="219"/>
      <c xmlns="http://schemas.openxmlformats.org/spreadsheetml/2006/main" r="F4" s="219"/>
      <c xmlns="http://schemas.openxmlformats.org/spreadsheetml/2006/main" r="G4" s="219"/>
      <c xmlns="http://schemas.openxmlformats.org/spreadsheetml/2006/main" r="H4" s="219"/>
      <c xmlns="http://schemas.openxmlformats.org/spreadsheetml/2006/main" r="I4" s="219"/>
      <c xmlns="http://schemas.openxmlformats.org/spreadsheetml/2006/main" r="J4" s="2"/>
      <c xmlns="http://schemas.openxmlformats.org/spreadsheetml/2006/main" r="K4" s="219"/>
      <c xmlns="http://schemas.openxmlformats.org/spreadsheetml/2006/main" r="L4" s="219"/>
      <c xmlns="http://schemas.openxmlformats.org/spreadsheetml/2006/main" r="M4" s="219"/>
      <c xmlns="http://schemas.openxmlformats.org/spreadsheetml/2006/main" r="N4" s="219"/>
      <c xmlns="http://schemas.openxmlformats.org/spreadsheetml/2006/main" r="O4" s="219"/>
      <c xmlns="http://schemas.openxmlformats.org/spreadsheetml/2006/main" r="P4" s="219"/>
      <c xmlns="http://schemas.openxmlformats.org/spreadsheetml/2006/main" r="Q4" s="219"/>
    </row>
    <row xmlns:x14ac="http://schemas.microsoft.com/office/spreadsheetml/2009/9/ac" xmlns="http://schemas.openxmlformats.org/spreadsheetml/2006/main" r="5" spans="1:19" s="1" customFormat="1" x14ac:dyDescent="0.2">
      <c xmlns="http://schemas.openxmlformats.org/spreadsheetml/2006/main" r="B5" s="3"/>
      <c xmlns="http://schemas.openxmlformats.org/spreadsheetml/2006/main" r="C5" s="72"/>
      <c xmlns="http://schemas.openxmlformats.org/spreadsheetml/2006/main" r="D5" s="4"/>
      <c xmlns="http://schemas.openxmlformats.org/spreadsheetml/2006/main" r="E5" s="4"/>
      <c xmlns="http://schemas.openxmlformats.org/spreadsheetml/2006/main" r="F5" s="4"/>
      <c xmlns="http://schemas.openxmlformats.org/spreadsheetml/2006/main" r="G5" s="4"/>
      <c xmlns="http://schemas.openxmlformats.org/spreadsheetml/2006/main" r="H5" s="4"/>
      <c xmlns="http://schemas.openxmlformats.org/spreadsheetml/2006/main" r="I5" s="4"/>
      <c xmlns="http://schemas.openxmlformats.org/spreadsheetml/2006/main" r="J5" s="265"/>
      <c xmlns="http://schemas.openxmlformats.org/spreadsheetml/2006/main" r="K5" s="4"/>
      <c xmlns="http://schemas.openxmlformats.org/spreadsheetml/2006/main" r="L5" s="4"/>
      <c xmlns="http://schemas.openxmlformats.org/spreadsheetml/2006/main" r="M5" s="4"/>
      <c xmlns="http://schemas.openxmlformats.org/spreadsheetml/2006/main" r="N5" s="4"/>
      <c xmlns="http://schemas.openxmlformats.org/spreadsheetml/2006/main" r="O5" s="5"/>
      <c xmlns="http://schemas.openxmlformats.org/spreadsheetml/2006/main" r="P5" s="5"/>
      <c xmlns="http://schemas.openxmlformats.org/spreadsheetml/2006/main" r="Q5" s="5"/>
      <c xmlns="http://schemas.openxmlformats.org/spreadsheetml/2006/main" r="S5" s="162"/>
    </row>
    <row xmlns:x14ac="http://schemas.microsoft.com/office/spreadsheetml/2009/9/ac" xmlns="http://schemas.openxmlformats.org/spreadsheetml/2006/main" r="6" spans="1:19" s="1" customFormat="1" ht="12.75" customHeight="1" x14ac:dyDescent="0.2">
      <c xmlns="http://schemas.openxmlformats.org/spreadsheetml/2006/main" r="A6" s="2" t="s">
        <v xmlns="http://schemas.openxmlformats.org/spreadsheetml/2006/main">2</v>
      </c>
      <c xmlns="http://schemas.openxmlformats.org/spreadsheetml/2006/main" r="B6" s="3"/>
      <c xmlns="http://schemas.openxmlformats.org/spreadsheetml/2006/main" r="C6" s="72"/>
      <c xmlns="http://schemas.openxmlformats.org/spreadsheetml/2006/main" r="D6" s="4"/>
      <c xmlns="http://schemas.openxmlformats.org/spreadsheetml/2006/main" r="E6" s="4"/>
      <c xmlns="http://schemas.openxmlformats.org/spreadsheetml/2006/main" r="F6" s="4"/>
      <c xmlns="http://schemas.openxmlformats.org/spreadsheetml/2006/main" r="G6" s="4"/>
      <c xmlns="http://schemas.openxmlformats.org/spreadsheetml/2006/main" r="H6" s="4"/>
      <c xmlns="http://schemas.openxmlformats.org/spreadsheetml/2006/main" r="I6" s="4"/>
      <c xmlns="http://schemas.openxmlformats.org/spreadsheetml/2006/main" r="J6" s="265"/>
      <c xmlns="http://schemas.openxmlformats.org/spreadsheetml/2006/main" r="K6" s="4"/>
      <c xmlns="http://schemas.openxmlformats.org/spreadsheetml/2006/main" r="L6" s="4"/>
      <c xmlns="http://schemas.openxmlformats.org/spreadsheetml/2006/main" r="M6" s="4"/>
      <c xmlns="http://schemas.openxmlformats.org/spreadsheetml/2006/main" r="N6" s="4"/>
      <c xmlns="http://schemas.openxmlformats.org/spreadsheetml/2006/main" r="O6" s="5"/>
      <c xmlns="http://schemas.openxmlformats.org/spreadsheetml/2006/main" r="P6" s="5"/>
      <c xmlns="http://schemas.openxmlformats.org/spreadsheetml/2006/main" r="Q6" s="5"/>
      <c xmlns="http://schemas.openxmlformats.org/spreadsheetml/2006/main" r="S6" s="162"/>
    </row>
    <row xmlns:x14ac="http://schemas.microsoft.com/office/spreadsheetml/2009/9/ac" xmlns="http://schemas.openxmlformats.org/spreadsheetml/2006/main" r="8" spans="1:19" ht="20.25" customHeight="1" x14ac:dyDescent="0.2">
      <c xmlns="http://schemas.openxmlformats.org/spreadsheetml/2006/main" r="A8" s="286" t="s">
        <v xmlns="http://schemas.openxmlformats.org/spreadsheetml/2006/main">3</v>
      </c>
      <c xmlns="http://schemas.openxmlformats.org/spreadsheetml/2006/main" r="B8" s="286" t="s">
        <v xmlns="http://schemas.openxmlformats.org/spreadsheetml/2006/main">4</v>
      </c>
      <c xmlns="http://schemas.openxmlformats.org/spreadsheetml/2006/main" r="C8" s="287" t="s">
        <v xmlns="http://schemas.openxmlformats.org/spreadsheetml/2006/main">5</v>
      </c>
      <c xmlns="http://schemas.openxmlformats.org/spreadsheetml/2006/main" r="D8" s="290" t="s">
        <v xmlns="http://schemas.openxmlformats.org/spreadsheetml/2006/main">6</v>
      </c>
      <c xmlns="http://schemas.openxmlformats.org/spreadsheetml/2006/main" r="E8" s="291"/>
      <c xmlns="http://schemas.openxmlformats.org/spreadsheetml/2006/main" r="F8" s="290" t="s">
        <v xmlns="http://schemas.openxmlformats.org/spreadsheetml/2006/main">7</v>
      </c>
      <c xmlns="http://schemas.openxmlformats.org/spreadsheetml/2006/main" r="G8" s="292"/>
      <c xmlns="http://schemas.openxmlformats.org/spreadsheetml/2006/main" r="H8" s="293"/>
      <c xmlns="http://schemas.openxmlformats.org/spreadsheetml/2006/main" r="I8" s="293"/>
      <c xmlns="http://schemas.openxmlformats.org/spreadsheetml/2006/main" r="J8" s="291"/>
      <c xmlns="http://schemas.openxmlformats.org/spreadsheetml/2006/main" r="K8" s="10"/>
      <c xmlns="http://schemas.openxmlformats.org/spreadsheetml/2006/main" r="L8" s="10"/>
      <c xmlns="http://schemas.openxmlformats.org/spreadsheetml/2006/main" r="M8" s="10"/>
      <c xmlns="http://schemas.openxmlformats.org/spreadsheetml/2006/main" r="N8" s="10"/>
      <c xmlns="http://schemas.openxmlformats.org/spreadsheetml/2006/main" r="O8" s="10"/>
      <c xmlns="http://schemas.openxmlformats.org/spreadsheetml/2006/main" r="P8" s="10"/>
      <c xmlns="http://schemas.openxmlformats.org/spreadsheetml/2006/main" r="Q8" s="10"/>
    </row>
    <row xmlns:x14ac="http://schemas.microsoft.com/office/spreadsheetml/2009/9/ac" xmlns="http://schemas.openxmlformats.org/spreadsheetml/2006/main" r="9" spans="1:19" ht="39" customHeight="1" x14ac:dyDescent="0.2">
      <c xmlns="http://schemas.openxmlformats.org/spreadsheetml/2006/main" r="A9" s="286"/>
      <c xmlns="http://schemas.openxmlformats.org/spreadsheetml/2006/main" r="B9" s="286"/>
      <c xmlns="http://schemas.openxmlformats.org/spreadsheetml/2006/main" r="C9" s="288"/>
      <c xmlns="http://schemas.openxmlformats.org/spreadsheetml/2006/main" r="D9" s="143" t="s">
        <v xmlns="http://schemas.openxmlformats.org/spreadsheetml/2006/main">8</v>
      </c>
      <c xmlns="http://schemas.openxmlformats.org/spreadsheetml/2006/main" r="E9" s="143" t="s">
        <v xmlns="http://schemas.openxmlformats.org/spreadsheetml/2006/main">9</v>
      </c>
      <c xmlns="http://schemas.openxmlformats.org/spreadsheetml/2006/main" r="F9" s="221" t="s">
        <v xmlns="http://schemas.openxmlformats.org/spreadsheetml/2006/main">10</v>
      </c>
      <c xmlns="http://schemas.openxmlformats.org/spreadsheetml/2006/main" r="G9" s="221" t="s">
        <v xmlns="http://schemas.openxmlformats.org/spreadsheetml/2006/main">11</v>
      </c>
      <c xmlns="http://schemas.openxmlformats.org/spreadsheetml/2006/main" r="H9" s="221" t="s">
        <v xmlns="http://schemas.openxmlformats.org/spreadsheetml/2006/main">12</v>
      </c>
      <c xmlns="http://schemas.openxmlformats.org/spreadsheetml/2006/main" r="I9" s="221" t="s">
        <v xmlns="http://schemas.openxmlformats.org/spreadsheetml/2006/main">13</v>
      </c>
      <c xmlns="http://schemas.openxmlformats.org/spreadsheetml/2006/main" r="J9" s="143" t="s">
        <v xmlns="http://schemas.openxmlformats.org/spreadsheetml/2006/main">14</v>
      </c>
      <c xmlns="http://schemas.openxmlformats.org/spreadsheetml/2006/main" r="K9" s="10"/>
      <c xmlns="http://schemas.openxmlformats.org/spreadsheetml/2006/main" r="L9" s="10"/>
      <c xmlns="http://schemas.openxmlformats.org/spreadsheetml/2006/main" r="M9" s="10"/>
      <c xmlns="http://schemas.openxmlformats.org/spreadsheetml/2006/main" r="N9" s="10"/>
      <c xmlns="http://schemas.openxmlformats.org/spreadsheetml/2006/main" r="O9" s="10"/>
      <c xmlns="http://schemas.openxmlformats.org/spreadsheetml/2006/main" r="P9" s="10"/>
      <c xmlns="http://schemas.openxmlformats.org/spreadsheetml/2006/main" r="Q9" s="10"/>
    </row>
    <row xmlns:x14ac="http://schemas.microsoft.com/office/spreadsheetml/2009/9/ac" xmlns="http://schemas.openxmlformats.org/spreadsheetml/2006/main" r="10" spans="1:19" ht="72" x14ac:dyDescent="0.2">
      <c xmlns="http://schemas.openxmlformats.org/spreadsheetml/2006/main" r="A10" s="286"/>
      <c xmlns="http://schemas.openxmlformats.org/spreadsheetml/2006/main" r="B10" s="286"/>
      <c xmlns="http://schemas.openxmlformats.org/spreadsheetml/2006/main" r="C10" s="289"/>
      <c xmlns="http://schemas.openxmlformats.org/spreadsheetml/2006/main" r="D10" s="12" t="s">
        <v xmlns="http://schemas.openxmlformats.org/spreadsheetml/2006/main">15</v>
      </c>
      <c xmlns="http://schemas.openxmlformats.org/spreadsheetml/2006/main" r="E10" s="220" t="s">
        <v xmlns="http://schemas.openxmlformats.org/spreadsheetml/2006/main">16</v>
      </c>
      <c xmlns="http://schemas.openxmlformats.org/spreadsheetml/2006/main" r="F10" s="220" t="s">
        <v xmlns="http://schemas.openxmlformats.org/spreadsheetml/2006/main">17</v>
      </c>
      <c xmlns="http://schemas.openxmlformats.org/spreadsheetml/2006/main" r="G10" s="220" t="s">
        <v xmlns="http://schemas.openxmlformats.org/spreadsheetml/2006/main">18</v>
      </c>
      <c xmlns="http://schemas.openxmlformats.org/spreadsheetml/2006/main" r="H10" s="220" t="s">
        <v xmlns="http://schemas.openxmlformats.org/spreadsheetml/2006/main">19</v>
      </c>
      <c xmlns="http://schemas.openxmlformats.org/spreadsheetml/2006/main" r="I10" s="220" t="s">
        <v xmlns="http://schemas.openxmlformats.org/spreadsheetml/2006/main">20</v>
      </c>
      <c xmlns="http://schemas.openxmlformats.org/spreadsheetml/2006/main" r="J10" s="220" t="s">
        <v xmlns="http://schemas.openxmlformats.org/spreadsheetml/2006/main">21</v>
      </c>
      <c xmlns="http://schemas.openxmlformats.org/spreadsheetml/2006/main" r="K10" s="10"/>
      <c xmlns="http://schemas.openxmlformats.org/spreadsheetml/2006/main" r="L10" s="10"/>
      <c xmlns="http://schemas.openxmlformats.org/spreadsheetml/2006/main" r="M10" s="10"/>
      <c xmlns="http://schemas.openxmlformats.org/spreadsheetml/2006/main" r="N10" s="10"/>
      <c xmlns="http://schemas.openxmlformats.org/spreadsheetml/2006/main" r="O10" s="10"/>
      <c xmlns="http://schemas.openxmlformats.org/spreadsheetml/2006/main" r="P10" s="10"/>
      <c xmlns="http://schemas.openxmlformats.org/spreadsheetml/2006/main" r="Q10" s="10"/>
    </row>
    <row xmlns:x14ac="http://schemas.microsoft.com/office/spreadsheetml/2009/9/ac" xmlns="http://schemas.openxmlformats.org/spreadsheetml/2006/main" r="11" spans="1:19" x14ac:dyDescent="0.2">
      <c xmlns="http://schemas.openxmlformats.org/spreadsheetml/2006/main" r="K11" s="10"/>
      <c xmlns="http://schemas.openxmlformats.org/spreadsheetml/2006/main" r="L11" s="10"/>
      <c xmlns="http://schemas.openxmlformats.org/spreadsheetml/2006/main" r="M11" s="10"/>
      <c xmlns="http://schemas.openxmlformats.org/spreadsheetml/2006/main" r="N11" s="10"/>
      <c xmlns="http://schemas.openxmlformats.org/spreadsheetml/2006/main" r="O11" s="10"/>
      <c xmlns="http://schemas.openxmlformats.org/spreadsheetml/2006/main" r="P11" s="10"/>
      <c xmlns="http://schemas.openxmlformats.org/spreadsheetml/2006/main" r="Q11" s="10"/>
    </row>
    <row xmlns:x14ac="http://schemas.microsoft.com/office/spreadsheetml/2009/9/ac" xmlns="http://schemas.openxmlformats.org/spreadsheetml/2006/main" r="12" spans="1:19" ht="36" x14ac:dyDescent="0.2">
      <c xmlns="http://schemas.openxmlformats.org/spreadsheetml/2006/main" r="A12" s="13">
        <v xmlns="http://schemas.openxmlformats.org/spreadsheetml/2006/main">1</v>
      </c>
      <c xmlns="http://schemas.openxmlformats.org/spreadsheetml/2006/main" r="B12" s="14" t="s">
        <v xmlns="http://schemas.openxmlformats.org/spreadsheetml/2006/main">22</v>
      </c>
      <c xmlns="http://schemas.openxmlformats.org/spreadsheetml/2006/main" r="C12" s="13" t="s">
        <v xmlns="http://schemas.openxmlformats.org/spreadsheetml/2006/main">23</v>
      </c>
      <c xmlns="http://schemas.openxmlformats.org/spreadsheetml/2006/main" r="D12" s="15">
        <f xmlns="http://schemas.openxmlformats.org/spreadsheetml/2006/main">'CTL budget'!H33+'CTL budget'!H53+'CTL budget'!H108+'CTL budget'!H118</f>
        <v xmlns="http://schemas.openxmlformats.org/spreadsheetml/2006/main">0</v>
      </c>
      <c xmlns="http://schemas.openxmlformats.org/spreadsheetml/2006/main" r="E12" s="15">
        <f xmlns="http://schemas.openxmlformats.org/spreadsheetml/2006/main">'CTL budget'!I33+'CTL budget'!I53+'CTL budget'!I108+'CTL budget'!I118</f>
        <v xmlns="http://schemas.openxmlformats.org/spreadsheetml/2006/main">0</v>
      </c>
      <c xmlns="http://schemas.openxmlformats.org/spreadsheetml/2006/main" r="F12" s="15">
        <f xmlns="http://schemas.openxmlformats.org/spreadsheetml/2006/main">'QTL budget'!C113</f>
        <v xmlns="http://schemas.openxmlformats.org/spreadsheetml/2006/main">0</v>
      </c>
      <c xmlns="http://schemas.openxmlformats.org/spreadsheetml/2006/main" r="G12" s="15">
        <f xmlns="http://schemas.openxmlformats.org/spreadsheetml/2006/main">'QTL budget'!G113</f>
        <v xmlns="http://schemas.openxmlformats.org/spreadsheetml/2006/main">20306.400000000001</v>
      </c>
      <c xmlns="http://schemas.openxmlformats.org/spreadsheetml/2006/main" r="H12" s="15">
        <f xmlns="http://schemas.openxmlformats.org/spreadsheetml/2006/main">'QTL budget'!E113</f>
        <v xmlns="http://schemas.openxmlformats.org/spreadsheetml/2006/main">0</v>
      </c>
      <c xmlns="http://schemas.openxmlformats.org/spreadsheetml/2006/main" r="I12" s="15">
        <v xmlns="http://schemas.openxmlformats.org/spreadsheetml/2006/main">0</v>
      </c>
      <c xmlns="http://schemas.openxmlformats.org/spreadsheetml/2006/main" r="J12" s="257" t="s">
        <v xmlns="http://schemas.openxmlformats.org/spreadsheetml/2006/main">24</v>
      </c>
      <c xmlns="http://schemas.openxmlformats.org/spreadsheetml/2006/main" r="K12" s="10"/>
      <c xmlns="http://schemas.openxmlformats.org/spreadsheetml/2006/main" r="L12" s="10"/>
      <c xmlns="http://schemas.openxmlformats.org/spreadsheetml/2006/main" r="M12" s="10"/>
      <c xmlns="http://schemas.openxmlformats.org/spreadsheetml/2006/main" r="N12" s="10"/>
      <c xmlns="http://schemas.openxmlformats.org/spreadsheetml/2006/main" r="O12" s="10"/>
      <c xmlns="http://schemas.openxmlformats.org/spreadsheetml/2006/main" r="P12" s="10"/>
      <c xmlns="http://schemas.openxmlformats.org/spreadsheetml/2006/main" r="Q12" s="10"/>
    </row>
    <row xmlns:x14ac="http://schemas.microsoft.com/office/spreadsheetml/2009/9/ac" xmlns="http://schemas.openxmlformats.org/spreadsheetml/2006/main" r="13" spans="1:19" ht="36" x14ac:dyDescent="0.2">
      <c xmlns="http://schemas.openxmlformats.org/spreadsheetml/2006/main" r="A13" s="13">
        <v xmlns="http://schemas.openxmlformats.org/spreadsheetml/2006/main">2</v>
      </c>
      <c xmlns="http://schemas.openxmlformats.org/spreadsheetml/2006/main" r="B13" s="14" t="s">
        <v xmlns="http://schemas.openxmlformats.org/spreadsheetml/2006/main">25</v>
      </c>
      <c xmlns="http://schemas.openxmlformats.org/spreadsheetml/2006/main" r="C13" s="13" t="s">
        <v xmlns="http://schemas.openxmlformats.org/spreadsheetml/2006/main">26</v>
      </c>
      <c xmlns="http://schemas.openxmlformats.org/spreadsheetml/2006/main" r="D13" s="15">
        <f xmlns="http://schemas.openxmlformats.org/spreadsheetml/2006/main">'CTL budget'!H34+'CTL budget'!H54+'CTL budget'!H80+'CTL budget'!H119</f>
        <v xmlns="http://schemas.openxmlformats.org/spreadsheetml/2006/main">155000</v>
      </c>
      <c xmlns="http://schemas.openxmlformats.org/spreadsheetml/2006/main" r="E13" s="15">
        <f xmlns="http://schemas.openxmlformats.org/spreadsheetml/2006/main">'CTL budget'!I34+'CTL budget'!I54+'CTL budget'!I80+'CTL budget'!I119</f>
        <v xmlns="http://schemas.openxmlformats.org/spreadsheetml/2006/main">204611.77</v>
      </c>
      <c xmlns="http://schemas.openxmlformats.org/spreadsheetml/2006/main" r="F13" s="15">
        <v xmlns="http://schemas.openxmlformats.org/spreadsheetml/2006/main">0</v>
      </c>
      <c xmlns="http://schemas.openxmlformats.org/spreadsheetml/2006/main" r="G13" s="15"/>
      <c xmlns="http://schemas.openxmlformats.org/spreadsheetml/2006/main" r="H13" s="15">
        <v xmlns="http://schemas.openxmlformats.org/spreadsheetml/2006/main">0</v>
      </c>
      <c xmlns="http://schemas.openxmlformats.org/spreadsheetml/2006/main" r="I13" s="15">
        <v xmlns="http://schemas.openxmlformats.org/spreadsheetml/2006/main">0</v>
      </c>
      <c xmlns="http://schemas.openxmlformats.org/spreadsheetml/2006/main" r="J13" s="257" t="s">
        <v xmlns="http://schemas.openxmlformats.org/spreadsheetml/2006/main">27</v>
      </c>
      <c xmlns="http://schemas.openxmlformats.org/spreadsheetml/2006/main" r="K13" s="10"/>
      <c xmlns="http://schemas.openxmlformats.org/spreadsheetml/2006/main" r="L13" s="10"/>
      <c xmlns="http://schemas.openxmlformats.org/spreadsheetml/2006/main" r="M13" s="10"/>
      <c xmlns="http://schemas.openxmlformats.org/spreadsheetml/2006/main" r="N13" s="10"/>
      <c xmlns="http://schemas.openxmlformats.org/spreadsheetml/2006/main" r="O13" s="10"/>
      <c xmlns="http://schemas.openxmlformats.org/spreadsheetml/2006/main" r="P13" s="10"/>
      <c xmlns="http://schemas.openxmlformats.org/spreadsheetml/2006/main" r="Q13" s="10"/>
    </row>
    <row xmlns:x14ac="http://schemas.microsoft.com/office/spreadsheetml/2009/9/ac" xmlns="http://schemas.openxmlformats.org/spreadsheetml/2006/main" r="14" spans="1:19" ht="24" x14ac:dyDescent="0.2">
      <c xmlns="http://schemas.openxmlformats.org/spreadsheetml/2006/main" r="A14" s="13">
        <v xmlns="http://schemas.openxmlformats.org/spreadsheetml/2006/main">3</v>
      </c>
      <c xmlns="http://schemas.openxmlformats.org/spreadsheetml/2006/main" r="B14" s="14" t="s">
        <v xmlns="http://schemas.openxmlformats.org/spreadsheetml/2006/main">28</v>
      </c>
      <c xmlns="http://schemas.openxmlformats.org/spreadsheetml/2006/main" r="C14" s="13" t="s">
        <v xmlns="http://schemas.openxmlformats.org/spreadsheetml/2006/main">29</v>
      </c>
      <c xmlns="http://schemas.openxmlformats.org/spreadsheetml/2006/main" r="D14" s="15">
        <f xmlns="http://schemas.openxmlformats.org/spreadsheetml/2006/main">'CTL budget'!H35+'CTL budget'!H55+'CTL budget'!H81+'CTL budget'!H120</f>
        <v xmlns="http://schemas.openxmlformats.org/spreadsheetml/2006/main">119000</v>
      </c>
      <c xmlns="http://schemas.openxmlformats.org/spreadsheetml/2006/main" r="E14" s="15">
        <f xmlns="http://schemas.openxmlformats.org/spreadsheetml/2006/main">'CTL budget'!I35+'CTL budget'!I55+'CTL budget'!I81+'CTL budget'!I120</f>
        <v xmlns="http://schemas.openxmlformats.org/spreadsheetml/2006/main">90786.7</v>
      </c>
      <c xmlns="http://schemas.openxmlformats.org/spreadsheetml/2006/main" r="F14" s="15">
        <v xmlns="http://schemas.openxmlformats.org/spreadsheetml/2006/main">0</v>
      </c>
      <c xmlns="http://schemas.openxmlformats.org/spreadsheetml/2006/main" r="G14" s="262">
        <f xmlns="http://schemas.openxmlformats.org/spreadsheetml/2006/main">'QTL budget'!G114/2</f>
        <v xmlns="http://schemas.openxmlformats.org/spreadsheetml/2006/main">32057</v>
      </c>
      <c xmlns="http://schemas.openxmlformats.org/spreadsheetml/2006/main" r="H14" s="262">
        <f xmlns="http://schemas.openxmlformats.org/spreadsheetml/2006/main">'QTL budget'!E114/2</f>
        <v xmlns="http://schemas.openxmlformats.org/spreadsheetml/2006/main">29511.264999999999</v>
      </c>
      <c xmlns="http://schemas.openxmlformats.org/spreadsheetml/2006/main" r="I14" s="15">
        <f xmlns="http://schemas.openxmlformats.org/spreadsheetml/2006/main">G14-H14</f>
        <v xmlns="http://schemas.openxmlformats.org/spreadsheetml/2006/main">2545.7350000000006</v>
      </c>
      <c xmlns="http://schemas.openxmlformats.org/spreadsheetml/2006/main" r="J14" s="257" t="s">
        <v xmlns="http://schemas.openxmlformats.org/spreadsheetml/2006/main">30</v>
      </c>
      <c xmlns="http://schemas.openxmlformats.org/spreadsheetml/2006/main" r="K14" s="10"/>
      <c xmlns="http://schemas.openxmlformats.org/spreadsheetml/2006/main" r="L14" s="10"/>
      <c xmlns="http://schemas.openxmlformats.org/spreadsheetml/2006/main" r="M14" s="10"/>
      <c xmlns="http://schemas.openxmlformats.org/spreadsheetml/2006/main" r="N14" s="10"/>
      <c xmlns="http://schemas.openxmlformats.org/spreadsheetml/2006/main" r="O14" s="10"/>
      <c xmlns="http://schemas.openxmlformats.org/spreadsheetml/2006/main" r="P14" s="10"/>
      <c xmlns="http://schemas.openxmlformats.org/spreadsheetml/2006/main" r="Q14" s="10"/>
    </row>
    <row xmlns:x14ac="http://schemas.microsoft.com/office/spreadsheetml/2009/9/ac" xmlns="http://schemas.openxmlformats.org/spreadsheetml/2006/main" r="15" spans="1:19" ht="24" x14ac:dyDescent="0.2">
      <c xmlns="http://schemas.openxmlformats.org/spreadsheetml/2006/main" r="A15" s="13">
        <v xmlns="http://schemas.openxmlformats.org/spreadsheetml/2006/main">4</v>
      </c>
      <c xmlns="http://schemas.openxmlformats.org/spreadsheetml/2006/main" r="B15" s="14" t="s">
        <v xmlns="http://schemas.openxmlformats.org/spreadsheetml/2006/main">31</v>
      </c>
      <c xmlns="http://schemas.openxmlformats.org/spreadsheetml/2006/main" r="C15" s="13" t="s">
        <v xmlns="http://schemas.openxmlformats.org/spreadsheetml/2006/main">32</v>
      </c>
      <c xmlns="http://schemas.openxmlformats.org/spreadsheetml/2006/main" r="D15" s="15">
        <f xmlns="http://schemas.openxmlformats.org/spreadsheetml/2006/main">'CTL budget'!H36+'CTL budget'!H56+'CTL budget'!H82+'CTL budget'!H121</f>
        <v xmlns="http://schemas.openxmlformats.org/spreadsheetml/2006/main">119000</v>
      </c>
      <c xmlns="http://schemas.openxmlformats.org/spreadsheetml/2006/main" r="E15" s="15">
        <f xmlns="http://schemas.openxmlformats.org/spreadsheetml/2006/main">'CTL budget'!I36+'CTL budget'!I56+'CTL budget'!I82+'CTL budget'!I121</f>
        <v xmlns="http://schemas.openxmlformats.org/spreadsheetml/2006/main">78291.17</v>
      </c>
      <c xmlns="http://schemas.openxmlformats.org/spreadsheetml/2006/main" r="F15" s="15">
        <v xmlns="http://schemas.openxmlformats.org/spreadsheetml/2006/main">0</v>
      </c>
      <c xmlns="http://schemas.openxmlformats.org/spreadsheetml/2006/main" r="G15" s="262">
        <f xmlns="http://schemas.openxmlformats.org/spreadsheetml/2006/main">'QTL budget'!G114/2</f>
        <v xmlns="http://schemas.openxmlformats.org/spreadsheetml/2006/main">32057</v>
      </c>
      <c xmlns="http://schemas.openxmlformats.org/spreadsheetml/2006/main" r="H15" s="262">
        <f xmlns="http://schemas.openxmlformats.org/spreadsheetml/2006/main">'QTL budget'!E114/2</f>
        <v xmlns="http://schemas.openxmlformats.org/spreadsheetml/2006/main">29511.264999999999</v>
      </c>
      <c xmlns="http://schemas.openxmlformats.org/spreadsheetml/2006/main" r="I15" s="15">
        <f xmlns="http://schemas.openxmlformats.org/spreadsheetml/2006/main">G15-H15</f>
        <v xmlns="http://schemas.openxmlformats.org/spreadsheetml/2006/main">2545.7350000000006</v>
      </c>
      <c xmlns="http://schemas.openxmlformats.org/spreadsheetml/2006/main" r="J15" s="257" t="s">
        <v xmlns="http://schemas.openxmlformats.org/spreadsheetml/2006/main">33</v>
      </c>
      <c xmlns="http://schemas.openxmlformats.org/spreadsheetml/2006/main" r="K15" s="10"/>
      <c xmlns="http://schemas.openxmlformats.org/spreadsheetml/2006/main" r="L15" s="10"/>
      <c xmlns="http://schemas.openxmlformats.org/spreadsheetml/2006/main" r="M15" s="10"/>
      <c xmlns="http://schemas.openxmlformats.org/spreadsheetml/2006/main" r="N15" s="10"/>
      <c xmlns="http://schemas.openxmlformats.org/spreadsheetml/2006/main" r="O15" s="10"/>
      <c xmlns="http://schemas.openxmlformats.org/spreadsheetml/2006/main" r="P15" s="10"/>
      <c xmlns="http://schemas.openxmlformats.org/spreadsheetml/2006/main" r="Q15" s="10"/>
    </row>
    <row xmlns:x14ac="http://schemas.microsoft.com/office/spreadsheetml/2009/9/ac" xmlns="http://schemas.openxmlformats.org/spreadsheetml/2006/main" r="16" spans="1:19" ht="24" x14ac:dyDescent="0.2">
      <c xmlns="http://schemas.openxmlformats.org/spreadsheetml/2006/main" r="A16" s="13">
        <v xmlns="http://schemas.openxmlformats.org/spreadsheetml/2006/main">5</v>
      </c>
      <c xmlns="http://schemas.openxmlformats.org/spreadsheetml/2006/main" r="B16" s="14" t="s">
        <v xmlns="http://schemas.openxmlformats.org/spreadsheetml/2006/main">34</v>
      </c>
      <c xmlns="http://schemas.openxmlformats.org/spreadsheetml/2006/main" r="C16" s="13" t="s">
        <v xmlns="http://schemas.openxmlformats.org/spreadsheetml/2006/main">35</v>
      </c>
      <c xmlns="http://schemas.openxmlformats.org/spreadsheetml/2006/main" r="D16" s="15">
        <f xmlns="http://schemas.openxmlformats.org/spreadsheetml/2006/main">'CTL budget'!H112</f>
        <v xmlns="http://schemas.openxmlformats.org/spreadsheetml/2006/main">10000</v>
      </c>
      <c xmlns="http://schemas.openxmlformats.org/spreadsheetml/2006/main" r="E16" s="15">
        <f xmlns="http://schemas.openxmlformats.org/spreadsheetml/2006/main">'CTL budget'!I112</f>
        <v xmlns="http://schemas.openxmlformats.org/spreadsheetml/2006/main">16278.94</v>
      </c>
      <c xmlns="http://schemas.openxmlformats.org/spreadsheetml/2006/main" r="F16" s="15">
        <v xmlns="http://schemas.openxmlformats.org/spreadsheetml/2006/main">0</v>
      </c>
      <c xmlns="http://schemas.openxmlformats.org/spreadsheetml/2006/main" r="G16" s="15">
        <v xmlns="http://schemas.openxmlformats.org/spreadsheetml/2006/main">0</v>
      </c>
      <c xmlns="http://schemas.openxmlformats.org/spreadsheetml/2006/main" r="H16" s="15">
        <v xmlns="http://schemas.openxmlformats.org/spreadsheetml/2006/main">0</v>
      </c>
      <c xmlns="http://schemas.openxmlformats.org/spreadsheetml/2006/main" r="I16" s="15">
        <v xmlns="http://schemas.openxmlformats.org/spreadsheetml/2006/main">0</v>
      </c>
      <c xmlns="http://schemas.openxmlformats.org/spreadsheetml/2006/main" r="J16" s="257" t="s">
        <v xmlns="http://schemas.openxmlformats.org/spreadsheetml/2006/main">36</v>
      </c>
      <c xmlns="http://schemas.openxmlformats.org/spreadsheetml/2006/main" r="K16" s="10"/>
      <c xmlns="http://schemas.openxmlformats.org/spreadsheetml/2006/main" r="L16" s="10"/>
      <c xmlns="http://schemas.openxmlformats.org/spreadsheetml/2006/main" r="M16" s="10"/>
      <c xmlns="http://schemas.openxmlformats.org/spreadsheetml/2006/main" r="N16" s="10"/>
      <c xmlns="http://schemas.openxmlformats.org/spreadsheetml/2006/main" r="O16" s="10"/>
      <c xmlns="http://schemas.openxmlformats.org/spreadsheetml/2006/main" r="P16" s="10"/>
      <c xmlns="http://schemas.openxmlformats.org/spreadsheetml/2006/main" r="Q16" s="10"/>
    </row>
    <row xmlns:x14ac="http://schemas.microsoft.com/office/spreadsheetml/2009/9/ac" xmlns="http://schemas.openxmlformats.org/spreadsheetml/2006/main" r="17" spans="1:17" ht="24" customHeight="1" x14ac:dyDescent="0.2">
      <c xmlns="http://schemas.openxmlformats.org/spreadsheetml/2006/main" r="A17" s="13">
        <v xmlns="http://schemas.openxmlformats.org/spreadsheetml/2006/main">6</v>
      </c>
      <c xmlns="http://schemas.openxmlformats.org/spreadsheetml/2006/main" r="B17" s="14" t="s">
        <v xmlns="http://schemas.openxmlformats.org/spreadsheetml/2006/main">37</v>
      </c>
      <c xmlns="http://schemas.openxmlformats.org/spreadsheetml/2006/main" r="C17" s="13" t="s">
        <v xmlns="http://schemas.openxmlformats.org/spreadsheetml/2006/main">38</v>
      </c>
      <c xmlns="http://schemas.openxmlformats.org/spreadsheetml/2006/main" r="D17" s="15">
        <f xmlns="http://schemas.openxmlformats.org/spreadsheetml/2006/main">'CTL budget'!H37</f>
        <v xmlns="http://schemas.openxmlformats.org/spreadsheetml/2006/main">100000</v>
      </c>
      <c xmlns="http://schemas.openxmlformats.org/spreadsheetml/2006/main" r="E17" s="15">
        <f xmlns="http://schemas.openxmlformats.org/spreadsheetml/2006/main">'CTL budget'!I37</f>
        <v xmlns="http://schemas.openxmlformats.org/spreadsheetml/2006/main">82226.22</v>
      </c>
      <c xmlns="http://schemas.openxmlformats.org/spreadsheetml/2006/main" r="F17" s="15">
        <v xmlns="http://schemas.openxmlformats.org/spreadsheetml/2006/main">0</v>
      </c>
      <c xmlns="http://schemas.openxmlformats.org/spreadsheetml/2006/main" r="G17" s="15">
        <v xmlns="http://schemas.openxmlformats.org/spreadsheetml/2006/main">0</v>
      </c>
      <c xmlns="http://schemas.openxmlformats.org/spreadsheetml/2006/main" r="H17" s="15">
        <v xmlns="http://schemas.openxmlformats.org/spreadsheetml/2006/main">0</v>
      </c>
      <c xmlns="http://schemas.openxmlformats.org/spreadsheetml/2006/main" r="I17" s="15">
        <v xmlns="http://schemas.openxmlformats.org/spreadsheetml/2006/main">0</v>
      </c>
      <c xmlns="http://schemas.openxmlformats.org/spreadsheetml/2006/main" r="J17" s="257" t="s">
        <v xmlns="http://schemas.openxmlformats.org/spreadsheetml/2006/main">39</v>
      </c>
      <c xmlns="http://schemas.openxmlformats.org/spreadsheetml/2006/main" r="K17" s="10"/>
      <c xmlns="http://schemas.openxmlformats.org/spreadsheetml/2006/main" r="L17" s="10"/>
      <c xmlns="http://schemas.openxmlformats.org/spreadsheetml/2006/main" r="M17" s="10"/>
      <c xmlns="http://schemas.openxmlformats.org/spreadsheetml/2006/main" r="N17" s="10"/>
      <c xmlns="http://schemas.openxmlformats.org/spreadsheetml/2006/main" r="O17" s="10"/>
      <c xmlns="http://schemas.openxmlformats.org/spreadsheetml/2006/main" r="P17" s="10"/>
      <c xmlns="http://schemas.openxmlformats.org/spreadsheetml/2006/main" r="Q17" s="10"/>
    </row>
    <row xmlns:x14ac="http://schemas.microsoft.com/office/spreadsheetml/2009/9/ac" xmlns="http://schemas.openxmlformats.org/spreadsheetml/2006/main" r="18" spans="1:17" ht="24" x14ac:dyDescent="0.2">
      <c xmlns="http://schemas.openxmlformats.org/spreadsheetml/2006/main" r="A18" s="13">
        <v xmlns="http://schemas.openxmlformats.org/spreadsheetml/2006/main">7</v>
      </c>
      <c xmlns="http://schemas.openxmlformats.org/spreadsheetml/2006/main" r="B18" s="14" t="s">
        <v xmlns="http://schemas.openxmlformats.org/spreadsheetml/2006/main">40</v>
      </c>
      <c xmlns="http://schemas.openxmlformats.org/spreadsheetml/2006/main" r="C18" s="13" t="s">
        <v xmlns="http://schemas.openxmlformats.org/spreadsheetml/2006/main">41</v>
      </c>
      <c xmlns="http://schemas.openxmlformats.org/spreadsheetml/2006/main" r="D18" s="15">
        <v xmlns="http://schemas.openxmlformats.org/spreadsheetml/2006/main">0</v>
      </c>
      <c xmlns="http://schemas.openxmlformats.org/spreadsheetml/2006/main" r="E18" s="15">
        <v xmlns="http://schemas.openxmlformats.org/spreadsheetml/2006/main">0</v>
      </c>
      <c xmlns="http://schemas.openxmlformats.org/spreadsheetml/2006/main" r="F18" s="15">
        <v xmlns="http://schemas.openxmlformats.org/spreadsheetml/2006/main">0</v>
      </c>
      <c xmlns="http://schemas.openxmlformats.org/spreadsheetml/2006/main" r="G18" s="15">
        <v xmlns="http://schemas.openxmlformats.org/spreadsheetml/2006/main">0</v>
      </c>
      <c xmlns="http://schemas.openxmlformats.org/spreadsheetml/2006/main" r="H18" s="272">
        <f xmlns="http://schemas.openxmlformats.org/spreadsheetml/2006/main">'QTL budget'!E147</f>
        <v xmlns="http://schemas.openxmlformats.org/spreadsheetml/2006/main">-16498</v>
      </c>
      <c xmlns="http://schemas.openxmlformats.org/spreadsheetml/2006/main" r="I18" s="15">
        <v xmlns="http://schemas.openxmlformats.org/spreadsheetml/2006/main">0</v>
      </c>
      <c xmlns="http://schemas.openxmlformats.org/spreadsheetml/2006/main" r="J18" s="257" t="s">
        <v xmlns="http://schemas.openxmlformats.org/spreadsheetml/2006/main">42</v>
      </c>
      <c xmlns="http://schemas.openxmlformats.org/spreadsheetml/2006/main" r="K18" s="10"/>
      <c xmlns="http://schemas.openxmlformats.org/spreadsheetml/2006/main" r="L18" s="10"/>
      <c xmlns="http://schemas.openxmlformats.org/spreadsheetml/2006/main" r="M18" s="10"/>
      <c xmlns="http://schemas.openxmlformats.org/spreadsheetml/2006/main" r="N18" s="10"/>
      <c xmlns="http://schemas.openxmlformats.org/spreadsheetml/2006/main" r="O18" s="10"/>
      <c xmlns="http://schemas.openxmlformats.org/spreadsheetml/2006/main" r="P18" s="10"/>
      <c xmlns="http://schemas.openxmlformats.org/spreadsheetml/2006/main" r="Q18" s="10"/>
    </row>
    <row xmlns:x14ac="http://schemas.microsoft.com/office/spreadsheetml/2009/9/ac" xmlns="http://schemas.openxmlformats.org/spreadsheetml/2006/main" r="19" spans="1:17" ht="24" x14ac:dyDescent="0.2">
      <c xmlns="http://schemas.openxmlformats.org/spreadsheetml/2006/main" r="A19" s="13">
        <v xmlns="http://schemas.openxmlformats.org/spreadsheetml/2006/main">8</v>
      </c>
      <c xmlns="http://schemas.openxmlformats.org/spreadsheetml/2006/main" r="B19" s="14" t="s">
        <v xmlns="http://schemas.openxmlformats.org/spreadsheetml/2006/main">43</v>
      </c>
      <c xmlns="http://schemas.openxmlformats.org/spreadsheetml/2006/main" r="C19" s="13" t="s">
        <v xmlns="http://schemas.openxmlformats.org/spreadsheetml/2006/main">44</v>
      </c>
      <c xmlns="http://schemas.openxmlformats.org/spreadsheetml/2006/main" r="D19" s="15">
        <v xmlns="http://schemas.openxmlformats.org/spreadsheetml/2006/main">0</v>
      </c>
      <c xmlns="http://schemas.openxmlformats.org/spreadsheetml/2006/main" r="E19" s="15">
        <v xmlns="http://schemas.openxmlformats.org/spreadsheetml/2006/main">0</v>
      </c>
      <c xmlns="http://schemas.openxmlformats.org/spreadsheetml/2006/main" r="F19" s="15">
        <v xmlns="http://schemas.openxmlformats.org/spreadsheetml/2006/main">0</v>
      </c>
      <c xmlns="http://schemas.openxmlformats.org/spreadsheetml/2006/main" r="G19" s="15">
        <v xmlns="http://schemas.openxmlformats.org/spreadsheetml/2006/main">0</v>
      </c>
      <c xmlns="http://schemas.openxmlformats.org/spreadsheetml/2006/main" r="H19" s="15">
        <v xmlns="http://schemas.openxmlformats.org/spreadsheetml/2006/main">0</v>
      </c>
      <c xmlns="http://schemas.openxmlformats.org/spreadsheetml/2006/main" r="I19" s="15">
        <v xmlns="http://schemas.openxmlformats.org/spreadsheetml/2006/main">0</v>
      </c>
      <c xmlns="http://schemas.openxmlformats.org/spreadsheetml/2006/main" r="J19" s="257" t="s">
        <v xmlns="http://schemas.openxmlformats.org/spreadsheetml/2006/main">45</v>
      </c>
      <c xmlns="http://schemas.openxmlformats.org/spreadsheetml/2006/main" r="K19" s="10"/>
      <c xmlns="http://schemas.openxmlformats.org/spreadsheetml/2006/main" r="L19" s="10"/>
      <c xmlns="http://schemas.openxmlformats.org/spreadsheetml/2006/main" r="M19" s="10"/>
      <c xmlns="http://schemas.openxmlformats.org/spreadsheetml/2006/main" r="N19" s="10"/>
      <c xmlns="http://schemas.openxmlformats.org/spreadsheetml/2006/main" r="O19" s="10"/>
      <c xmlns="http://schemas.openxmlformats.org/spreadsheetml/2006/main" r="P19" s="10"/>
      <c xmlns="http://schemas.openxmlformats.org/spreadsheetml/2006/main" r="Q19" s="10"/>
    </row>
    <row xmlns:x14ac="http://schemas.microsoft.com/office/spreadsheetml/2009/9/ac" xmlns="http://schemas.openxmlformats.org/spreadsheetml/2006/main" r="20" spans="1:17" x14ac:dyDescent="0.2">
      <c xmlns="http://schemas.openxmlformats.org/spreadsheetml/2006/main" r="A20" s="13"/>
      <c xmlns="http://schemas.openxmlformats.org/spreadsheetml/2006/main" r="B20" s="14"/>
      <c xmlns="http://schemas.openxmlformats.org/spreadsheetml/2006/main" r="C20" s="13"/>
      <c xmlns="http://schemas.openxmlformats.org/spreadsheetml/2006/main" r="D20" s="15"/>
      <c xmlns="http://schemas.openxmlformats.org/spreadsheetml/2006/main" r="E20" s="15"/>
      <c xmlns="http://schemas.openxmlformats.org/spreadsheetml/2006/main" r="F20" s="15"/>
      <c xmlns="http://schemas.openxmlformats.org/spreadsheetml/2006/main" r="G20" s="15"/>
      <c xmlns="http://schemas.openxmlformats.org/spreadsheetml/2006/main" r="H20" s="15"/>
      <c xmlns="http://schemas.openxmlformats.org/spreadsheetml/2006/main" r="I20" s="15"/>
      <c xmlns="http://schemas.openxmlformats.org/spreadsheetml/2006/main" r="J20" s="266"/>
      <c xmlns="http://schemas.openxmlformats.org/spreadsheetml/2006/main" r="K20" s="10"/>
      <c xmlns="http://schemas.openxmlformats.org/spreadsheetml/2006/main" r="L20" s="10"/>
      <c xmlns="http://schemas.openxmlformats.org/spreadsheetml/2006/main" r="M20" s="10"/>
      <c xmlns="http://schemas.openxmlformats.org/spreadsheetml/2006/main" r="N20" s="10"/>
      <c xmlns="http://schemas.openxmlformats.org/spreadsheetml/2006/main" r="O20" s="10"/>
      <c xmlns="http://schemas.openxmlformats.org/spreadsheetml/2006/main" r="P20" s="10"/>
      <c xmlns="http://schemas.openxmlformats.org/spreadsheetml/2006/main" r="Q20" s="10"/>
    </row>
    <row xmlns:x14ac="http://schemas.microsoft.com/office/spreadsheetml/2009/9/ac" xmlns="http://schemas.openxmlformats.org/spreadsheetml/2006/main" r="21" spans="1:17" s="19" customFormat="1" x14ac:dyDescent="0.2">
      <c xmlns="http://schemas.openxmlformats.org/spreadsheetml/2006/main" r="A21" s="11"/>
      <c xmlns="http://schemas.openxmlformats.org/spreadsheetml/2006/main" r="B21" s="17" t="s">
        <v xmlns="http://schemas.openxmlformats.org/spreadsheetml/2006/main">46</v>
      </c>
      <c xmlns="http://schemas.openxmlformats.org/spreadsheetml/2006/main" r="C21" s="11"/>
      <c xmlns="http://schemas.openxmlformats.org/spreadsheetml/2006/main" r="D21" s="18">
        <f xmlns="http://schemas.openxmlformats.org/spreadsheetml/2006/main">SUM(D12:D17)</f>
        <v xmlns="http://schemas.openxmlformats.org/spreadsheetml/2006/main">503000</v>
      </c>
      <c xmlns="http://schemas.openxmlformats.org/spreadsheetml/2006/main" r="E21" s="18">
        <f xmlns="http://schemas.openxmlformats.org/spreadsheetml/2006/main">SUM(E12:E17)</f>
        <v xmlns="http://schemas.openxmlformats.org/spreadsheetml/2006/main">472194.79999999993</v>
      </c>
      <c xmlns="http://schemas.openxmlformats.org/spreadsheetml/2006/main" r="F21" s="18">
        <f xmlns="http://schemas.openxmlformats.org/spreadsheetml/2006/main">SUM(F12:F19)</f>
        <v xmlns="http://schemas.openxmlformats.org/spreadsheetml/2006/main">0</v>
      </c>
      <c xmlns="http://schemas.openxmlformats.org/spreadsheetml/2006/main" r="G21" s="18">
        <f xmlns="http://schemas.openxmlformats.org/spreadsheetml/2006/main" t="shared" ref="G21:I21" si="0">SUM(G12:G19)</f>
        <v xmlns="http://schemas.openxmlformats.org/spreadsheetml/2006/main">84420.4</v>
      </c>
      <c xmlns="http://schemas.openxmlformats.org/spreadsheetml/2006/main" r="H21" s="18">
        <f xmlns="http://schemas.openxmlformats.org/spreadsheetml/2006/main">SUM(H12:H19)</f>
        <v xmlns="http://schemas.openxmlformats.org/spreadsheetml/2006/main">42524.53</v>
      </c>
      <c xmlns="http://schemas.openxmlformats.org/spreadsheetml/2006/main" r="I21" s="18">
        <f xmlns="http://schemas.openxmlformats.org/spreadsheetml/2006/main" t="shared" si="0"/>
        <v xmlns="http://schemas.openxmlformats.org/spreadsheetml/2006/main">5091.4700000000012</v>
      </c>
      <c xmlns="http://schemas.openxmlformats.org/spreadsheetml/2006/main" r="J21" s="267"/>
    </row>
    <row xmlns:x14ac="http://schemas.microsoft.com/office/spreadsheetml/2009/9/ac" xmlns="http://schemas.openxmlformats.org/spreadsheetml/2006/main" r="22" spans="1:17" s="19" customFormat="1" ht="24" x14ac:dyDescent="0.2">
      <c xmlns="http://schemas.openxmlformats.org/spreadsheetml/2006/main" r="A22" s="11"/>
      <c xmlns="http://schemas.openxmlformats.org/spreadsheetml/2006/main" r="B22" s="17" t="s">
        <v xmlns="http://schemas.openxmlformats.org/spreadsheetml/2006/main">47</v>
      </c>
      <c xmlns="http://schemas.openxmlformats.org/spreadsheetml/2006/main" r="C22" s="220"/>
      <c xmlns="http://schemas.openxmlformats.org/spreadsheetml/2006/main" r="D22" s="12">
        <f xmlns="http://schemas.openxmlformats.org/spreadsheetml/2006/main">('CTL budget'!H11*0.1)+'CTL budget'!H13+'CTL budget'!H22+'CTL budget'!H41+'CTL budget'!H42+'CTL budget'!H48</f>
        <v xmlns="http://schemas.openxmlformats.org/spreadsheetml/2006/main">929256.64</v>
      </c>
      <c xmlns="http://schemas.openxmlformats.org/spreadsheetml/2006/main" r="E22" s="220">
        <f xmlns="http://schemas.openxmlformats.org/spreadsheetml/2006/main">('CTL budget'!I11*0.1)+'CTL budget'!I13+'CTL budget'!I22+'CTL budget'!I41+'CTL budget'!I42+'CTL budget'!I48+6271</f>
        <v xmlns="http://schemas.openxmlformats.org/spreadsheetml/2006/main">870029.53200000012</v>
      </c>
      <c xmlns="http://schemas.openxmlformats.org/spreadsheetml/2006/main" r="F22" s="18">
        <v xmlns="http://schemas.openxmlformats.org/spreadsheetml/2006/main">0</v>
      </c>
      <c xmlns="http://schemas.openxmlformats.org/spreadsheetml/2006/main" r="G22" s="18">
        <v xmlns="http://schemas.openxmlformats.org/spreadsheetml/2006/main">0</v>
      </c>
      <c xmlns="http://schemas.openxmlformats.org/spreadsheetml/2006/main" r="H22" s="18">
        <v xmlns="http://schemas.openxmlformats.org/spreadsheetml/2006/main">0</v>
      </c>
      <c xmlns="http://schemas.openxmlformats.org/spreadsheetml/2006/main" r="I22" s="18">
        <v xmlns="http://schemas.openxmlformats.org/spreadsheetml/2006/main">0</v>
      </c>
      <c xmlns="http://schemas.openxmlformats.org/spreadsheetml/2006/main" r="J22" s="267"/>
    </row>
    <row xmlns:x14ac="http://schemas.microsoft.com/office/spreadsheetml/2009/9/ac" xmlns="http://schemas.openxmlformats.org/spreadsheetml/2006/main" r="23" spans="1:17" s="19" customFormat="1" ht="25.5" customHeight="1" x14ac:dyDescent="0.2">
      <c xmlns="http://schemas.openxmlformats.org/spreadsheetml/2006/main" r="A23" s="11"/>
      <c xmlns="http://schemas.openxmlformats.org/spreadsheetml/2006/main" r="B23" s="17" t="s">
        <v xmlns="http://schemas.openxmlformats.org/spreadsheetml/2006/main">48</v>
      </c>
      <c xmlns="http://schemas.openxmlformats.org/spreadsheetml/2006/main" r="C23" s="11"/>
      <c xmlns="http://schemas.openxmlformats.org/spreadsheetml/2006/main" r="D23" s="12">
        <f xmlns="http://schemas.openxmlformats.org/spreadsheetml/2006/main">D21+D22</f>
        <v xmlns="http://schemas.openxmlformats.org/spreadsheetml/2006/main">1432256.6400000001</v>
      </c>
      <c xmlns="http://schemas.openxmlformats.org/spreadsheetml/2006/main" r="E23" s="220">
        <f xmlns="http://schemas.openxmlformats.org/spreadsheetml/2006/main">E21+E22</f>
        <v xmlns="http://schemas.openxmlformats.org/spreadsheetml/2006/main">1342224.3319999999</v>
      </c>
      <c xmlns="http://schemas.openxmlformats.org/spreadsheetml/2006/main" r="F23" s="18">
        <f xmlns="http://schemas.openxmlformats.org/spreadsheetml/2006/main">F21+F22</f>
        <v xmlns="http://schemas.openxmlformats.org/spreadsheetml/2006/main">0</v>
      </c>
      <c xmlns="http://schemas.openxmlformats.org/spreadsheetml/2006/main" r="G23" s="18">
        <f xmlns="http://schemas.openxmlformats.org/spreadsheetml/2006/main" t="shared" ref="G23:I23" si="1">G21+G22</f>
        <v xmlns="http://schemas.openxmlformats.org/spreadsheetml/2006/main">84420.4</v>
      </c>
      <c xmlns="http://schemas.openxmlformats.org/spreadsheetml/2006/main" r="H23" s="18">
        <f xmlns="http://schemas.openxmlformats.org/spreadsheetml/2006/main" t="shared" si="1"/>
        <v xmlns="http://schemas.openxmlformats.org/spreadsheetml/2006/main">42524.53</v>
      </c>
      <c xmlns="http://schemas.openxmlformats.org/spreadsheetml/2006/main" r="I23" s="18">
        <f xmlns="http://schemas.openxmlformats.org/spreadsheetml/2006/main" t="shared" si="1"/>
        <v xmlns="http://schemas.openxmlformats.org/spreadsheetml/2006/main">5091.4700000000012</v>
      </c>
      <c xmlns="http://schemas.openxmlformats.org/spreadsheetml/2006/main" r="J23" s="267"/>
    </row>
    <row xmlns:x14ac="http://schemas.microsoft.com/office/spreadsheetml/2009/9/ac" xmlns="http://schemas.openxmlformats.org/spreadsheetml/2006/main" r="24" spans="1:17" s="19" customFormat="1" x14ac:dyDescent="0.2">
      <c xmlns="http://schemas.openxmlformats.org/spreadsheetml/2006/main" r="A24" s="84"/>
      <c xmlns="http://schemas.openxmlformats.org/spreadsheetml/2006/main" r="B24" s="83"/>
      <c xmlns="http://schemas.openxmlformats.org/spreadsheetml/2006/main" r="C24" s="84"/>
      <c xmlns="http://schemas.openxmlformats.org/spreadsheetml/2006/main" r="D24" s="279"/>
      <c xmlns="http://schemas.openxmlformats.org/spreadsheetml/2006/main" r="E24" s="279"/>
      <c xmlns="http://schemas.openxmlformats.org/spreadsheetml/2006/main" r="F24" s="80"/>
      <c xmlns="http://schemas.openxmlformats.org/spreadsheetml/2006/main" r="G24" s="80"/>
      <c xmlns="http://schemas.openxmlformats.org/spreadsheetml/2006/main" r="H24" s="80"/>
      <c xmlns="http://schemas.openxmlformats.org/spreadsheetml/2006/main" r="I24" s="80"/>
      <c xmlns="http://schemas.openxmlformats.org/spreadsheetml/2006/main" r="J24" s="268"/>
    </row>
    <row xmlns:x14ac="http://schemas.microsoft.com/office/spreadsheetml/2009/9/ac" xmlns="http://schemas.openxmlformats.org/spreadsheetml/2006/main" r="25" spans="1:17" s="19" customFormat="1" x14ac:dyDescent="0.2">
      <c xmlns="http://schemas.openxmlformats.org/spreadsheetml/2006/main" r="A25" s="84"/>
      <c xmlns="http://schemas.openxmlformats.org/spreadsheetml/2006/main" r="B25" s="83"/>
      <c xmlns="http://schemas.openxmlformats.org/spreadsheetml/2006/main" r="C25" s="84"/>
      <c xmlns="http://schemas.openxmlformats.org/spreadsheetml/2006/main" r="D25" s="279"/>
      <c xmlns="http://schemas.openxmlformats.org/spreadsheetml/2006/main" r="E25" s="279"/>
      <c xmlns="http://schemas.openxmlformats.org/spreadsheetml/2006/main" r="F25" s="80"/>
      <c xmlns="http://schemas.openxmlformats.org/spreadsheetml/2006/main" r="G25" s="80"/>
      <c xmlns="http://schemas.openxmlformats.org/spreadsheetml/2006/main" r="H25" s="80"/>
      <c xmlns="http://schemas.openxmlformats.org/spreadsheetml/2006/main" r="I25" s="80"/>
      <c xmlns="http://schemas.openxmlformats.org/spreadsheetml/2006/main" r="J25" s="268"/>
    </row>
    <row xmlns:x14ac="http://schemas.microsoft.com/office/spreadsheetml/2009/9/ac" xmlns="http://schemas.openxmlformats.org/spreadsheetml/2006/main" r="26" spans="1:17" x14ac:dyDescent="0.2">
      <c xmlns="http://schemas.openxmlformats.org/spreadsheetml/2006/main" r="B26" s="23"/>
      <c xmlns="http://schemas.openxmlformats.org/spreadsheetml/2006/main" r="C26" s="22"/>
      <c xmlns="http://schemas.openxmlformats.org/spreadsheetml/2006/main" r="D26" s="71"/>
      <c xmlns="http://schemas.openxmlformats.org/spreadsheetml/2006/main" r="E26" s="71"/>
      <c xmlns="http://schemas.openxmlformats.org/spreadsheetml/2006/main" r="K26" s="10"/>
      <c xmlns="http://schemas.openxmlformats.org/spreadsheetml/2006/main" r="L26" s="10"/>
      <c xmlns="http://schemas.openxmlformats.org/spreadsheetml/2006/main" r="M26" s="10"/>
      <c xmlns="http://schemas.openxmlformats.org/spreadsheetml/2006/main" r="N26" s="10"/>
      <c xmlns="http://schemas.openxmlformats.org/spreadsheetml/2006/main" r="O26" s="10"/>
      <c xmlns="http://schemas.openxmlformats.org/spreadsheetml/2006/main" r="P26" s="10"/>
      <c xmlns="http://schemas.openxmlformats.org/spreadsheetml/2006/main" r="Q26" s="10"/>
    </row>
    <row xmlns:x14ac="http://schemas.microsoft.com/office/spreadsheetml/2009/9/ac" xmlns="http://schemas.openxmlformats.org/spreadsheetml/2006/main" r="27" spans="1:17" x14ac:dyDescent="0.2">
      <c xmlns="http://schemas.openxmlformats.org/spreadsheetml/2006/main" r="K27" s="10"/>
      <c xmlns="http://schemas.openxmlformats.org/spreadsheetml/2006/main" r="L27" s="10"/>
      <c xmlns="http://schemas.openxmlformats.org/spreadsheetml/2006/main" r="M27" s="10"/>
      <c xmlns="http://schemas.openxmlformats.org/spreadsheetml/2006/main" r="N27" s="10"/>
      <c xmlns="http://schemas.openxmlformats.org/spreadsheetml/2006/main" r="O27" s="10"/>
      <c xmlns="http://schemas.openxmlformats.org/spreadsheetml/2006/main" r="P27" s="10"/>
      <c xmlns="http://schemas.openxmlformats.org/spreadsheetml/2006/main" r="Q27" s="10"/>
    </row>
    <row xmlns:x14ac="http://schemas.microsoft.com/office/spreadsheetml/2009/9/ac" xmlns="http://schemas.openxmlformats.org/spreadsheetml/2006/main" r="28" spans="1:17" s="21" customFormat="1" ht="12.75" customHeight="1" x14ac:dyDescent="0.2">
      <c xmlns="http://schemas.openxmlformats.org/spreadsheetml/2006/main" r="A28" s="2" t="s">
        <v xmlns="http://schemas.openxmlformats.org/spreadsheetml/2006/main">49</v>
      </c>
      <c xmlns="http://schemas.openxmlformats.org/spreadsheetml/2006/main" r="B28" s="2"/>
      <c xmlns="http://schemas.openxmlformats.org/spreadsheetml/2006/main" r="C28" s="29"/>
      <c xmlns="http://schemas.openxmlformats.org/spreadsheetml/2006/main" r="D28" s="20"/>
      <c xmlns="http://schemas.openxmlformats.org/spreadsheetml/2006/main" r="E28" s="20"/>
      <c xmlns="http://schemas.openxmlformats.org/spreadsheetml/2006/main" r="F28" s="20"/>
      <c xmlns="http://schemas.openxmlformats.org/spreadsheetml/2006/main" r="G28" s="20"/>
      <c xmlns="http://schemas.openxmlformats.org/spreadsheetml/2006/main" r="H28" s="20"/>
      <c xmlns="http://schemas.openxmlformats.org/spreadsheetml/2006/main" r="I28" s="20"/>
      <c xmlns="http://schemas.openxmlformats.org/spreadsheetml/2006/main" r="J28" s="226"/>
    </row>
    <row xmlns:x14ac="http://schemas.microsoft.com/office/spreadsheetml/2009/9/ac" xmlns="http://schemas.openxmlformats.org/spreadsheetml/2006/main" r="29" spans="1:17" x14ac:dyDescent="0.2">
      <c xmlns="http://schemas.openxmlformats.org/spreadsheetml/2006/main" r="K29" s="10"/>
      <c xmlns="http://schemas.openxmlformats.org/spreadsheetml/2006/main" r="L29" s="10"/>
      <c xmlns="http://schemas.openxmlformats.org/spreadsheetml/2006/main" r="M29" s="10"/>
      <c xmlns="http://schemas.openxmlformats.org/spreadsheetml/2006/main" r="N29" s="10"/>
      <c xmlns="http://schemas.openxmlformats.org/spreadsheetml/2006/main" r="O29" s="10"/>
      <c xmlns="http://schemas.openxmlformats.org/spreadsheetml/2006/main" r="P29" s="10"/>
      <c xmlns="http://schemas.openxmlformats.org/spreadsheetml/2006/main" r="Q29" s="10"/>
    </row>
    <row xmlns:x14ac="http://schemas.microsoft.com/office/spreadsheetml/2009/9/ac" xmlns="http://schemas.openxmlformats.org/spreadsheetml/2006/main" r="30" spans="1:17" ht="21" customHeight="1" x14ac:dyDescent="0.2">
      <c xmlns="http://schemas.openxmlformats.org/spreadsheetml/2006/main" r="A30" s="286" t="s">
        <v xmlns="http://schemas.openxmlformats.org/spreadsheetml/2006/main">50</v>
      </c>
      <c xmlns="http://schemas.openxmlformats.org/spreadsheetml/2006/main" r="B30" s="286" t="s">
        <v xmlns="http://schemas.openxmlformats.org/spreadsheetml/2006/main">51</v>
      </c>
      <c xmlns="http://schemas.openxmlformats.org/spreadsheetml/2006/main" r="C30" s="287" t="s">
        <v xmlns="http://schemas.openxmlformats.org/spreadsheetml/2006/main">52</v>
      </c>
      <c xmlns="http://schemas.openxmlformats.org/spreadsheetml/2006/main" r="D30" s="290" t="s">
        <v xmlns="http://schemas.openxmlformats.org/spreadsheetml/2006/main">53</v>
      </c>
      <c xmlns="http://schemas.openxmlformats.org/spreadsheetml/2006/main" r="E30" s="291"/>
      <c xmlns="http://schemas.openxmlformats.org/spreadsheetml/2006/main" r="F30" s="290" t="s">
        <v xmlns="http://schemas.openxmlformats.org/spreadsheetml/2006/main">54</v>
      </c>
      <c xmlns="http://schemas.openxmlformats.org/spreadsheetml/2006/main" r="G30" s="292"/>
      <c xmlns="http://schemas.openxmlformats.org/spreadsheetml/2006/main" r="H30" s="293"/>
      <c xmlns="http://schemas.openxmlformats.org/spreadsheetml/2006/main" r="I30" s="293"/>
      <c xmlns="http://schemas.openxmlformats.org/spreadsheetml/2006/main" r="J30" s="291"/>
      <c xmlns="http://schemas.openxmlformats.org/spreadsheetml/2006/main" r="K30" s="10"/>
      <c xmlns="http://schemas.openxmlformats.org/spreadsheetml/2006/main" r="L30" s="10"/>
      <c xmlns="http://schemas.openxmlformats.org/spreadsheetml/2006/main" r="M30" s="10"/>
      <c xmlns="http://schemas.openxmlformats.org/spreadsheetml/2006/main" r="N30" s="10"/>
      <c xmlns="http://schemas.openxmlformats.org/spreadsheetml/2006/main" r="O30" s="10"/>
      <c xmlns="http://schemas.openxmlformats.org/spreadsheetml/2006/main" r="P30" s="10"/>
      <c xmlns="http://schemas.openxmlformats.org/spreadsheetml/2006/main" r="Q30" s="10"/>
    </row>
    <row xmlns:x14ac="http://schemas.microsoft.com/office/spreadsheetml/2009/9/ac" xmlns="http://schemas.openxmlformats.org/spreadsheetml/2006/main" r="31" spans="1:17" ht="22.5" customHeight="1" x14ac:dyDescent="0.2">
      <c xmlns="http://schemas.openxmlformats.org/spreadsheetml/2006/main" r="A31" s="286"/>
      <c xmlns="http://schemas.openxmlformats.org/spreadsheetml/2006/main" r="B31" s="286"/>
      <c xmlns="http://schemas.openxmlformats.org/spreadsheetml/2006/main" r="C31" s="288"/>
      <c xmlns="http://schemas.openxmlformats.org/spreadsheetml/2006/main" r="D31" s="143" t="s">
        <v xmlns="http://schemas.openxmlformats.org/spreadsheetml/2006/main">55</v>
      </c>
      <c xmlns="http://schemas.openxmlformats.org/spreadsheetml/2006/main" r="E31" s="143" t="s">
        <v xmlns="http://schemas.openxmlformats.org/spreadsheetml/2006/main">56</v>
      </c>
      <c xmlns="http://schemas.openxmlformats.org/spreadsheetml/2006/main" r="F31" s="221" t="s">
        <v xmlns="http://schemas.openxmlformats.org/spreadsheetml/2006/main">57</v>
      </c>
      <c xmlns="http://schemas.openxmlformats.org/spreadsheetml/2006/main" r="G31" s="221" t="s">
        <v xmlns="http://schemas.openxmlformats.org/spreadsheetml/2006/main">58</v>
      </c>
      <c xmlns="http://schemas.openxmlformats.org/spreadsheetml/2006/main" r="H31" s="221" t="s">
        <v xmlns="http://schemas.openxmlformats.org/spreadsheetml/2006/main">59</v>
      </c>
      <c xmlns="http://schemas.openxmlformats.org/spreadsheetml/2006/main" r="I31" s="221" t="s">
        <v xmlns="http://schemas.openxmlformats.org/spreadsheetml/2006/main">60</v>
      </c>
      <c xmlns="http://schemas.openxmlformats.org/spreadsheetml/2006/main" r="J31" s="143" t="s">
        <v xmlns="http://schemas.openxmlformats.org/spreadsheetml/2006/main">61</v>
      </c>
      <c xmlns="http://schemas.openxmlformats.org/spreadsheetml/2006/main" r="K31" s="10"/>
      <c xmlns="http://schemas.openxmlformats.org/spreadsheetml/2006/main" r="L31" s="10"/>
      <c xmlns="http://schemas.openxmlformats.org/spreadsheetml/2006/main" r="M31" s="10"/>
      <c xmlns="http://schemas.openxmlformats.org/spreadsheetml/2006/main" r="N31" s="10"/>
      <c xmlns="http://schemas.openxmlformats.org/spreadsheetml/2006/main" r="O31" s="10"/>
      <c xmlns="http://schemas.openxmlformats.org/spreadsheetml/2006/main" r="P31" s="10"/>
      <c xmlns="http://schemas.openxmlformats.org/spreadsheetml/2006/main" r="Q31" s="10"/>
    </row>
    <row xmlns:x14ac="http://schemas.microsoft.com/office/spreadsheetml/2009/9/ac" xmlns="http://schemas.openxmlformats.org/spreadsheetml/2006/main" r="32" spans="1:17" ht="72" x14ac:dyDescent="0.2">
      <c xmlns="http://schemas.openxmlformats.org/spreadsheetml/2006/main" r="A32" s="286"/>
      <c xmlns="http://schemas.openxmlformats.org/spreadsheetml/2006/main" r="B32" s="286"/>
      <c xmlns="http://schemas.openxmlformats.org/spreadsheetml/2006/main" r="C32" s="289"/>
      <c xmlns="http://schemas.openxmlformats.org/spreadsheetml/2006/main" r="D32" s="12" t="s">
        <v xmlns="http://schemas.openxmlformats.org/spreadsheetml/2006/main">62</v>
      </c>
      <c xmlns="http://schemas.openxmlformats.org/spreadsheetml/2006/main" r="E32" s="220" t="s">
        <v xmlns="http://schemas.openxmlformats.org/spreadsheetml/2006/main">63</v>
      </c>
      <c xmlns="http://schemas.openxmlformats.org/spreadsheetml/2006/main" r="F32" s="220" t="s">
        <v xmlns="http://schemas.openxmlformats.org/spreadsheetml/2006/main">64</v>
      </c>
      <c xmlns="http://schemas.openxmlformats.org/spreadsheetml/2006/main" r="G32" s="220" t="s">
        <v xmlns="http://schemas.openxmlformats.org/spreadsheetml/2006/main">65</v>
      </c>
      <c xmlns="http://schemas.openxmlformats.org/spreadsheetml/2006/main" r="H32" s="220" t="s">
        <v xmlns="http://schemas.openxmlformats.org/spreadsheetml/2006/main">66</v>
      </c>
      <c xmlns="http://schemas.openxmlformats.org/spreadsheetml/2006/main" r="I32" s="220" t="s">
        <v xmlns="http://schemas.openxmlformats.org/spreadsheetml/2006/main">67</v>
      </c>
      <c xmlns="http://schemas.openxmlformats.org/spreadsheetml/2006/main" r="J32" s="220" t="s">
        <v xmlns="http://schemas.openxmlformats.org/spreadsheetml/2006/main">68</v>
      </c>
      <c xmlns="http://schemas.openxmlformats.org/spreadsheetml/2006/main" r="K32" s="10"/>
      <c xmlns="http://schemas.openxmlformats.org/spreadsheetml/2006/main" r="L32" s="10"/>
      <c xmlns="http://schemas.openxmlformats.org/spreadsheetml/2006/main" r="M32" s="10"/>
      <c xmlns="http://schemas.openxmlformats.org/spreadsheetml/2006/main" r="N32" s="10"/>
      <c xmlns="http://schemas.openxmlformats.org/spreadsheetml/2006/main" r="O32" s="10"/>
      <c xmlns="http://schemas.openxmlformats.org/spreadsheetml/2006/main" r="P32" s="10"/>
      <c xmlns="http://schemas.openxmlformats.org/spreadsheetml/2006/main" r="Q32" s="10"/>
    </row>
    <row xmlns:x14ac="http://schemas.microsoft.com/office/spreadsheetml/2009/9/ac" xmlns="http://schemas.openxmlformats.org/spreadsheetml/2006/main" r="33" spans="1:17" x14ac:dyDescent="0.2">
      <c xmlns="http://schemas.openxmlformats.org/spreadsheetml/2006/main" r="K33" s="10"/>
      <c xmlns="http://schemas.openxmlformats.org/spreadsheetml/2006/main" r="L33" s="10"/>
      <c xmlns="http://schemas.openxmlformats.org/spreadsheetml/2006/main" r="M33" s="10"/>
      <c xmlns="http://schemas.openxmlformats.org/spreadsheetml/2006/main" r="N33" s="10"/>
      <c xmlns="http://schemas.openxmlformats.org/spreadsheetml/2006/main" r="O33" s="10"/>
      <c xmlns="http://schemas.openxmlformats.org/spreadsheetml/2006/main" r="P33" s="10"/>
      <c xmlns="http://schemas.openxmlformats.org/spreadsheetml/2006/main" r="Q33" s="10"/>
    </row>
    <row xmlns:x14ac="http://schemas.microsoft.com/office/spreadsheetml/2009/9/ac" xmlns="http://schemas.openxmlformats.org/spreadsheetml/2006/main" r="34" spans="1:17" ht="31.5" customHeight="1" x14ac:dyDescent="0.2">
      <c xmlns="http://schemas.openxmlformats.org/spreadsheetml/2006/main" r="A34" s="13">
        <v xmlns="http://schemas.openxmlformats.org/spreadsheetml/2006/main">1</v>
      </c>
      <c xmlns="http://schemas.openxmlformats.org/spreadsheetml/2006/main" r="B34" s="14" t="s">
        <v xmlns="http://schemas.openxmlformats.org/spreadsheetml/2006/main">69</v>
      </c>
      <c xmlns="http://schemas.openxmlformats.org/spreadsheetml/2006/main" r="C34" s="13" t="s">
        <v xmlns="http://schemas.openxmlformats.org/spreadsheetml/2006/main">70</v>
      </c>
      <c xmlns="http://schemas.openxmlformats.org/spreadsheetml/2006/main" r="D34" s="15">
        <f xmlns="http://schemas.openxmlformats.org/spreadsheetml/2006/main">'CTL budget'!H66</f>
        <v xmlns="http://schemas.openxmlformats.org/spreadsheetml/2006/main">125000</v>
      </c>
      <c xmlns="http://schemas.openxmlformats.org/spreadsheetml/2006/main" r="E34" s="15">
        <f xmlns="http://schemas.openxmlformats.org/spreadsheetml/2006/main">'CTL budget'!I66</f>
        <v xmlns="http://schemas.openxmlformats.org/spreadsheetml/2006/main">0</v>
      </c>
      <c xmlns="http://schemas.openxmlformats.org/spreadsheetml/2006/main" r="F34" s="15">
        <v xmlns="http://schemas.openxmlformats.org/spreadsheetml/2006/main">0</v>
      </c>
      <c xmlns="http://schemas.openxmlformats.org/spreadsheetml/2006/main" r="G34" s="15">
        <f xmlns="http://schemas.openxmlformats.org/spreadsheetml/2006/main">'QTL budget'!G122</f>
        <v xmlns="http://schemas.openxmlformats.org/spreadsheetml/2006/main">50000</v>
      </c>
      <c xmlns="http://schemas.openxmlformats.org/spreadsheetml/2006/main" r="H34" s="15">
        <f xmlns="http://schemas.openxmlformats.org/spreadsheetml/2006/main">'QTL budget'!E122</f>
        <v xmlns="http://schemas.openxmlformats.org/spreadsheetml/2006/main">1620</v>
      </c>
      <c xmlns="http://schemas.openxmlformats.org/spreadsheetml/2006/main" r="I34" s="15">
        <f xmlns="http://schemas.openxmlformats.org/spreadsheetml/2006/main">G34-H34</f>
        <v xmlns="http://schemas.openxmlformats.org/spreadsheetml/2006/main">48380</v>
      </c>
      <c xmlns="http://schemas.openxmlformats.org/spreadsheetml/2006/main" r="J34" s="257" t="s">
        <v xmlns="http://schemas.openxmlformats.org/spreadsheetml/2006/main">71</v>
      </c>
      <c xmlns="http://schemas.openxmlformats.org/spreadsheetml/2006/main" r="K34" s="10"/>
      <c xmlns="http://schemas.openxmlformats.org/spreadsheetml/2006/main" r="L34" s="10"/>
      <c xmlns="http://schemas.openxmlformats.org/spreadsheetml/2006/main" r="M34" s="10"/>
      <c xmlns="http://schemas.openxmlformats.org/spreadsheetml/2006/main" r="N34" s="10"/>
      <c xmlns="http://schemas.openxmlformats.org/spreadsheetml/2006/main" r="O34" s="10"/>
      <c xmlns="http://schemas.openxmlformats.org/spreadsheetml/2006/main" r="P34" s="10"/>
      <c xmlns="http://schemas.openxmlformats.org/spreadsheetml/2006/main" r="Q34" s="10"/>
    </row>
    <row xmlns:x14ac="http://schemas.microsoft.com/office/spreadsheetml/2009/9/ac" xmlns="http://schemas.openxmlformats.org/spreadsheetml/2006/main" r="35" spans="1:17" ht="31.5" customHeight="1" x14ac:dyDescent="0.2">
      <c xmlns="http://schemas.openxmlformats.org/spreadsheetml/2006/main" r="A35" s="13">
        <v xmlns="http://schemas.openxmlformats.org/spreadsheetml/2006/main">2</v>
      </c>
      <c xmlns="http://schemas.openxmlformats.org/spreadsheetml/2006/main" r="B35" s="14" t="s">
        <v xmlns="http://schemas.openxmlformats.org/spreadsheetml/2006/main">72</v>
      </c>
      <c xmlns="http://schemas.openxmlformats.org/spreadsheetml/2006/main" r="C35" s="13" t="s">
        <v xmlns="http://schemas.openxmlformats.org/spreadsheetml/2006/main">73</v>
      </c>
      <c xmlns="http://schemas.openxmlformats.org/spreadsheetml/2006/main" r="D35" s="15">
        <v xmlns="http://schemas.openxmlformats.org/spreadsheetml/2006/main">0</v>
      </c>
      <c xmlns="http://schemas.openxmlformats.org/spreadsheetml/2006/main" r="E35" s="15">
        <v xmlns="http://schemas.openxmlformats.org/spreadsheetml/2006/main">0</v>
      </c>
      <c xmlns="http://schemas.openxmlformats.org/spreadsheetml/2006/main" r="F35" s="15">
        <f xmlns="http://schemas.openxmlformats.org/spreadsheetml/2006/main">'QTL budget'!C19</f>
        <v xmlns="http://schemas.openxmlformats.org/spreadsheetml/2006/main">100000</v>
      </c>
      <c xmlns="http://schemas.openxmlformats.org/spreadsheetml/2006/main" r="G35" s="15">
        <f xmlns="http://schemas.openxmlformats.org/spreadsheetml/2006/main">'QTL budget'!G19+'QTL budget'!G142</f>
        <v xmlns="http://schemas.openxmlformats.org/spreadsheetml/2006/main">10000</v>
      </c>
      <c xmlns="http://schemas.openxmlformats.org/spreadsheetml/2006/main" r="H35" s="15">
        <f xmlns="http://schemas.openxmlformats.org/spreadsheetml/2006/main">'QTL budget'!E19+'QTL budget'!E142</f>
        <v xmlns="http://schemas.openxmlformats.org/spreadsheetml/2006/main">0</v>
      </c>
      <c xmlns="http://schemas.openxmlformats.org/spreadsheetml/2006/main" r="I35" s="15">
        <f xmlns="http://schemas.openxmlformats.org/spreadsheetml/2006/main">G35-H35</f>
        <v xmlns="http://schemas.openxmlformats.org/spreadsheetml/2006/main">10000</v>
      </c>
      <c xmlns="http://schemas.openxmlformats.org/spreadsheetml/2006/main" r="J35" s="257" t="s">
        <v xmlns="http://schemas.openxmlformats.org/spreadsheetml/2006/main">74</v>
      </c>
      <c xmlns="http://schemas.openxmlformats.org/spreadsheetml/2006/main" r="K35" s="10"/>
      <c xmlns="http://schemas.openxmlformats.org/spreadsheetml/2006/main" r="L35" s="10"/>
      <c xmlns="http://schemas.openxmlformats.org/spreadsheetml/2006/main" r="M35" s="10"/>
      <c xmlns="http://schemas.openxmlformats.org/spreadsheetml/2006/main" r="N35" s="10"/>
      <c xmlns="http://schemas.openxmlformats.org/spreadsheetml/2006/main" r="O35" s="10"/>
      <c xmlns="http://schemas.openxmlformats.org/spreadsheetml/2006/main" r="P35" s="10"/>
      <c xmlns="http://schemas.openxmlformats.org/spreadsheetml/2006/main" r="Q35" s="10"/>
    </row>
    <row xmlns:x14ac="http://schemas.microsoft.com/office/spreadsheetml/2009/9/ac" xmlns="http://schemas.openxmlformats.org/spreadsheetml/2006/main" r="36" spans="1:17" ht="31.5" customHeight="1" x14ac:dyDescent="0.2">
      <c xmlns="http://schemas.openxmlformats.org/spreadsheetml/2006/main" r="A36" s="13">
        <v xmlns="http://schemas.openxmlformats.org/spreadsheetml/2006/main">3</v>
      </c>
      <c xmlns="http://schemas.openxmlformats.org/spreadsheetml/2006/main" r="B36" s="14" t="s">
        <v xmlns="http://schemas.openxmlformats.org/spreadsheetml/2006/main">75</v>
      </c>
      <c xmlns="http://schemas.openxmlformats.org/spreadsheetml/2006/main" r="C36" s="13" t="s">
        <v xmlns="http://schemas.openxmlformats.org/spreadsheetml/2006/main">76</v>
      </c>
      <c xmlns="http://schemas.openxmlformats.org/spreadsheetml/2006/main" r="D36" s="15">
        <v xmlns="http://schemas.openxmlformats.org/spreadsheetml/2006/main">0</v>
      </c>
      <c xmlns="http://schemas.openxmlformats.org/spreadsheetml/2006/main" r="E36" s="15">
        <v xmlns="http://schemas.openxmlformats.org/spreadsheetml/2006/main">0</v>
      </c>
      <c xmlns="http://schemas.openxmlformats.org/spreadsheetml/2006/main" r="F36" s="15">
        <v xmlns="http://schemas.openxmlformats.org/spreadsheetml/2006/main">0</v>
      </c>
      <c xmlns="http://schemas.openxmlformats.org/spreadsheetml/2006/main" r="G36" s="15">
        <v xmlns="http://schemas.openxmlformats.org/spreadsheetml/2006/main">0</v>
      </c>
      <c xmlns="http://schemas.openxmlformats.org/spreadsheetml/2006/main" r="H36" s="15">
        <v xmlns="http://schemas.openxmlformats.org/spreadsheetml/2006/main">0</v>
      </c>
      <c xmlns="http://schemas.openxmlformats.org/spreadsheetml/2006/main" r="I36" s="15">
        <v xmlns="http://schemas.openxmlformats.org/spreadsheetml/2006/main">0</v>
      </c>
      <c xmlns="http://schemas.openxmlformats.org/spreadsheetml/2006/main" r="J36" s="257" t="s">
        <v xmlns="http://schemas.openxmlformats.org/spreadsheetml/2006/main">77</v>
      </c>
      <c xmlns="http://schemas.openxmlformats.org/spreadsheetml/2006/main" r="K36" s="10"/>
      <c xmlns="http://schemas.openxmlformats.org/spreadsheetml/2006/main" r="L36" s="10"/>
      <c xmlns="http://schemas.openxmlformats.org/spreadsheetml/2006/main" r="M36" s="10"/>
      <c xmlns="http://schemas.openxmlformats.org/spreadsheetml/2006/main" r="N36" s="10"/>
      <c xmlns="http://schemas.openxmlformats.org/spreadsheetml/2006/main" r="O36" s="10"/>
      <c xmlns="http://schemas.openxmlformats.org/spreadsheetml/2006/main" r="P36" s="10"/>
      <c xmlns="http://schemas.openxmlformats.org/spreadsheetml/2006/main" r="Q36" s="10"/>
    </row>
    <row xmlns:x14ac="http://schemas.microsoft.com/office/spreadsheetml/2009/9/ac" xmlns="http://schemas.openxmlformats.org/spreadsheetml/2006/main" r="37" spans="1:17" ht="55.5" customHeight="1" x14ac:dyDescent="0.2">
      <c xmlns="http://schemas.openxmlformats.org/spreadsheetml/2006/main" r="A37" s="13">
        <v xmlns="http://schemas.openxmlformats.org/spreadsheetml/2006/main">4</v>
      </c>
      <c xmlns="http://schemas.openxmlformats.org/spreadsheetml/2006/main" r="B37" s="14" t="s">
        <v xmlns="http://schemas.openxmlformats.org/spreadsheetml/2006/main">78</v>
      </c>
      <c xmlns="http://schemas.openxmlformats.org/spreadsheetml/2006/main" r="C37" s="13" t="s">
        <v xmlns="http://schemas.openxmlformats.org/spreadsheetml/2006/main">79</v>
      </c>
      <c xmlns="http://schemas.openxmlformats.org/spreadsheetml/2006/main" r="D37" s="15">
        <v xmlns="http://schemas.openxmlformats.org/spreadsheetml/2006/main">0</v>
      </c>
      <c xmlns="http://schemas.openxmlformats.org/spreadsheetml/2006/main" r="E37" s="15">
        <v xmlns="http://schemas.openxmlformats.org/spreadsheetml/2006/main">0</v>
      </c>
      <c xmlns="http://schemas.openxmlformats.org/spreadsheetml/2006/main" r="F37" s="15">
        <f xmlns="http://schemas.openxmlformats.org/spreadsheetml/2006/main">'QTL budget'!C40</f>
        <v xmlns="http://schemas.openxmlformats.org/spreadsheetml/2006/main">150000</v>
      </c>
      <c xmlns="http://schemas.openxmlformats.org/spreadsheetml/2006/main" r="G37" s="15">
        <f xmlns="http://schemas.openxmlformats.org/spreadsheetml/2006/main">'QTL budget'!G40+'QTL budget'!G28+'QTL budget'!G139</f>
        <v xmlns="http://schemas.openxmlformats.org/spreadsheetml/2006/main">45550</v>
      </c>
      <c xmlns="http://schemas.openxmlformats.org/spreadsheetml/2006/main" r="H37" s="15">
        <f xmlns="http://schemas.openxmlformats.org/spreadsheetml/2006/main">'QTL budget'!E40+'QTL budget'!E28+'QTL budget'!E139+'QTL budget'!E61+'QTL budget'!E75</f>
        <v xmlns="http://schemas.openxmlformats.org/spreadsheetml/2006/main">73075.38</v>
      </c>
      <c xmlns="http://schemas.openxmlformats.org/spreadsheetml/2006/main" r="I37" s="272">
        <f xmlns="http://schemas.openxmlformats.org/spreadsheetml/2006/main">G37-H37</f>
        <v xmlns="http://schemas.openxmlformats.org/spreadsheetml/2006/main">-27525.380000000005</v>
      </c>
      <c xmlns="http://schemas.openxmlformats.org/spreadsheetml/2006/main" r="J37" s="257" t="s">
        <v xmlns="http://schemas.openxmlformats.org/spreadsheetml/2006/main">80</v>
      </c>
      <c xmlns="http://schemas.openxmlformats.org/spreadsheetml/2006/main" r="K37" s="10"/>
      <c xmlns="http://schemas.openxmlformats.org/spreadsheetml/2006/main" r="L37" s="10"/>
      <c xmlns="http://schemas.openxmlformats.org/spreadsheetml/2006/main" r="M37" s="10"/>
      <c xmlns="http://schemas.openxmlformats.org/spreadsheetml/2006/main" r="N37" s="10"/>
      <c xmlns="http://schemas.openxmlformats.org/spreadsheetml/2006/main" r="O37" s="10"/>
      <c xmlns="http://schemas.openxmlformats.org/spreadsheetml/2006/main" r="P37" s="10"/>
      <c xmlns="http://schemas.openxmlformats.org/spreadsheetml/2006/main" r="Q37" s="10"/>
    </row>
    <row xmlns:x14ac="http://schemas.microsoft.com/office/spreadsheetml/2009/9/ac" xmlns="http://schemas.openxmlformats.org/spreadsheetml/2006/main" r="38" spans="1:17" ht="43.5" customHeight="1" x14ac:dyDescent="0.2">
      <c xmlns="http://schemas.openxmlformats.org/spreadsheetml/2006/main" r="A38" s="13">
        <v xmlns="http://schemas.openxmlformats.org/spreadsheetml/2006/main">5</v>
      </c>
      <c xmlns="http://schemas.openxmlformats.org/spreadsheetml/2006/main" r="B38" s="14" t="s">
        <v xmlns="http://schemas.openxmlformats.org/spreadsheetml/2006/main">81</v>
      </c>
      <c xmlns="http://schemas.openxmlformats.org/spreadsheetml/2006/main" r="C38" s="13" t="s">
        <v xmlns="http://schemas.openxmlformats.org/spreadsheetml/2006/main">82</v>
      </c>
      <c xmlns="http://schemas.openxmlformats.org/spreadsheetml/2006/main" r="D38" s="15">
        <v xmlns="http://schemas.openxmlformats.org/spreadsheetml/2006/main">0</v>
      </c>
      <c xmlns="http://schemas.openxmlformats.org/spreadsheetml/2006/main" r="E38" s="15">
        <v xmlns="http://schemas.openxmlformats.org/spreadsheetml/2006/main">0</v>
      </c>
      <c xmlns="http://schemas.openxmlformats.org/spreadsheetml/2006/main" r="F38" s="15">
        <f xmlns="http://schemas.openxmlformats.org/spreadsheetml/2006/main">'QTL budget'!C67</f>
        <v xmlns="http://schemas.openxmlformats.org/spreadsheetml/2006/main">300000</v>
      </c>
      <c xmlns="http://schemas.openxmlformats.org/spreadsheetml/2006/main" r="G38" s="15">
        <f xmlns="http://schemas.openxmlformats.org/spreadsheetml/2006/main">'QTL budget'!G67+'QTL budget'!G71+'QTL budget'!G101+'QTL budget'!G103+'QTL budget'!G116</f>
        <v xmlns="http://schemas.openxmlformats.org/spreadsheetml/2006/main">246773.1</v>
      </c>
      <c xmlns="http://schemas.openxmlformats.org/spreadsheetml/2006/main" r="H38" s="15">
        <f xmlns="http://schemas.openxmlformats.org/spreadsheetml/2006/main">'QTL budget'!E67+'QTL budget'!E71+'QTL budget'!E101+'QTL budget'!E103+'QTL budget'!E116+'QTL budget'!E82+'QTL budget'!E85+'QTL budget'!E86+'QTL budget'!E87+'QTL budget'!E115+'QTL budget'!E118</f>
        <v xmlns="http://schemas.openxmlformats.org/spreadsheetml/2006/main">219570.85</v>
      </c>
      <c xmlns="http://schemas.openxmlformats.org/spreadsheetml/2006/main" r="I38" s="15">
        <f xmlns="http://schemas.openxmlformats.org/spreadsheetml/2006/main">G38-H38</f>
        <v xmlns="http://schemas.openxmlformats.org/spreadsheetml/2006/main">27202.25</v>
      </c>
      <c xmlns="http://schemas.openxmlformats.org/spreadsheetml/2006/main" r="J38" s="257" t="s">
        <v xmlns="http://schemas.openxmlformats.org/spreadsheetml/2006/main">83</v>
      </c>
      <c xmlns="http://schemas.openxmlformats.org/spreadsheetml/2006/main" r="K38" s="10"/>
      <c xmlns="http://schemas.openxmlformats.org/spreadsheetml/2006/main" r="L38" s="10"/>
      <c xmlns="http://schemas.openxmlformats.org/spreadsheetml/2006/main" r="M38" s="10"/>
      <c xmlns="http://schemas.openxmlformats.org/spreadsheetml/2006/main" r="N38" s="10"/>
      <c xmlns="http://schemas.openxmlformats.org/spreadsheetml/2006/main" r="O38" s="10"/>
      <c xmlns="http://schemas.openxmlformats.org/spreadsheetml/2006/main" r="P38" s="10"/>
      <c xmlns="http://schemas.openxmlformats.org/spreadsheetml/2006/main" r="Q38" s="10"/>
    </row>
    <row xmlns:x14ac="http://schemas.microsoft.com/office/spreadsheetml/2009/9/ac" xmlns="http://schemas.openxmlformats.org/spreadsheetml/2006/main" r="39" spans="1:17" ht="28.5" customHeight="1" x14ac:dyDescent="0.2">
      <c xmlns="http://schemas.openxmlformats.org/spreadsheetml/2006/main" r="A39" s="13">
        <v xmlns="http://schemas.openxmlformats.org/spreadsheetml/2006/main">6</v>
      </c>
      <c xmlns="http://schemas.openxmlformats.org/spreadsheetml/2006/main" r="B39" s="14" t="s">
        <v xmlns="http://schemas.openxmlformats.org/spreadsheetml/2006/main">84</v>
      </c>
      <c xmlns="http://schemas.openxmlformats.org/spreadsheetml/2006/main" r="C39" s="13" t="s">
        <v xmlns="http://schemas.openxmlformats.org/spreadsheetml/2006/main">85</v>
      </c>
      <c xmlns="http://schemas.openxmlformats.org/spreadsheetml/2006/main" r="D39" s="15">
        <v xmlns="http://schemas.openxmlformats.org/spreadsheetml/2006/main">0</v>
      </c>
      <c xmlns="http://schemas.openxmlformats.org/spreadsheetml/2006/main" r="E39" s="15">
        <v xmlns="http://schemas.openxmlformats.org/spreadsheetml/2006/main">0</v>
      </c>
      <c xmlns="http://schemas.openxmlformats.org/spreadsheetml/2006/main" r="F39" s="15">
        <f xmlns="http://schemas.openxmlformats.org/spreadsheetml/2006/main">'QTL budget'!C57</f>
        <v xmlns="http://schemas.openxmlformats.org/spreadsheetml/2006/main">300000</v>
      </c>
      <c xmlns="http://schemas.openxmlformats.org/spreadsheetml/2006/main" r="G39" s="15">
        <f xmlns="http://schemas.openxmlformats.org/spreadsheetml/2006/main">'QTL budget'!G57</f>
        <v xmlns="http://schemas.openxmlformats.org/spreadsheetml/2006/main">0</v>
      </c>
      <c xmlns="http://schemas.openxmlformats.org/spreadsheetml/2006/main" r="H39" s="15">
        <f xmlns="http://schemas.openxmlformats.org/spreadsheetml/2006/main">'QTL budget'!E57+'QTL budget'!E58</f>
        <v xmlns="http://schemas.openxmlformats.org/spreadsheetml/2006/main">147474.31</v>
      </c>
      <c xmlns="http://schemas.openxmlformats.org/spreadsheetml/2006/main" r="I39" s="15">
        <v xmlns="http://schemas.openxmlformats.org/spreadsheetml/2006/main">0</v>
      </c>
      <c xmlns="http://schemas.openxmlformats.org/spreadsheetml/2006/main" r="J39" s="257"/>
      <c xmlns="http://schemas.openxmlformats.org/spreadsheetml/2006/main" r="K39" s="10"/>
      <c xmlns="http://schemas.openxmlformats.org/spreadsheetml/2006/main" r="L39" s="10"/>
      <c xmlns="http://schemas.openxmlformats.org/spreadsheetml/2006/main" r="M39" s="10"/>
      <c xmlns="http://schemas.openxmlformats.org/spreadsheetml/2006/main" r="N39" s="10"/>
      <c xmlns="http://schemas.openxmlformats.org/spreadsheetml/2006/main" r="O39" s="10"/>
      <c xmlns="http://schemas.openxmlformats.org/spreadsheetml/2006/main" r="P39" s="10"/>
      <c xmlns="http://schemas.openxmlformats.org/spreadsheetml/2006/main" r="Q39" s="10"/>
    </row>
    <row xmlns:x14ac="http://schemas.microsoft.com/office/spreadsheetml/2009/9/ac" xmlns="http://schemas.openxmlformats.org/spreadsheetml/2006/main" r="40" spans="1:17" ht="38.25" customHeight="1" x14ac:dyDescent="0.2">
      <c xmlns="http://schemas.openxmlformats.org/spreadsheetml/2006/main" r="A40" s="13">
        <v xmlns="http://schemas.openxmlformats.org/spreadsheetml/2006/main">7</v>
      </c>
      <c xmlns="http://schemas.openxmlformats.org/spreadsheetml/2006/main" r="B40" s="14" t="s">
        <v xmlns="http://schemas.openxmlformats.org/spreadsheetml/2006/main">86</v>
      </c>
      <c xmlns="http://schemas.openxmlformats.org/spreadsheetml/2006/main" r="C40" s="13" t="s">
        <v xmlns="http://schemas.openxmlformats.org/spreadsheetml/2006/main">87</v>
      </c>
      <c xmlns="http://schemas.openxmlformats.org/spreadsheetml/2006/main" r="D40" s="15">
        <v xmlns="http://schemas.openxmlformats.org/spreadsheetml/2006/main">0</v>
      </c>
      <c xmlns="http://schemas.openxmlformats.org/spreadsheetml/2006/main" r="E40" s="15">
        <v xmlns="http://schemas.openxmlformats.org/spreadsheetml/2006/main">0</v>
      </c>
      <c xmlns="http://schemas.openxmlformats.org/spreadsheetml/2006/main" r="F40" s="15">
        <v xmlns="http://schemas.openxmlformats.org/spreadsheetml/2006/main">0</v>
      </c>
      <c xmlns="http://schemas.openxmlformats.org/spreadsheetml/2006/main" r="G40" s="15">
        <v xmlns="http://schemas.openxmlformats.org/spreadsheetml/2006/main">0</v>
      </c>
      <c xmlns="http://schemas.openxmlformats.org/spreadsheetml/2006/main" r="H40" s="15">
        <v xmlns="http://schemas.openxmlformats.org/spreadsheetml/2006/main">0</v>
      </c>
      <c xmlns="http://schemas.openxmlformats.org/spreadsheetml/2006/main" r="I40" s="15">
        <v xmlns="http://schemas.openxmlformats.org/spreadsheetml/2006/main">0</v>
      </c>
      <c xmlns="http://schemas.openxmlformats.org/spreadsheetml/2006/main" r="J40" s="257"/>
      <c xmlns="http://schemas.openxmlformats.org/spreadsheetml/2006/main" r="K40" s="10"/>
      <c xmlns="http://schemas.openxmlformats.org/spreadsheetml/2006/main" r="L40" s="10"/>
      <c xmlns="http://schemas.openxmlformats.org/spreadsheetml/2006/main" r="M40" s="10"/>
      <c xmlns="http://schemas.openxmlformats.org/spreadsheetml/2006/main" r="N40" s="10"/>
      <c xmlns="http://schemas.openxmlformats.org/spreadsheetml/2006/main" r="O40" s="10"/>
      <c xmlns="http://schemas.openxmlformats.org/spreadsheetml/2006/main" r="P40" s="10"/>
      <c xmlns="http://schemas.openxmlformats.org/spreadsheetml/2006/main" r="Q40" s="10"/>
    </row>
    <row xmlns:x14ac="http://schemas.microsoft.com/office/spreadsheetml/2009/9/ac" xmlns="http://schemas.openxmlformats.org/spreadsheetml/2006/main" r="41" spans="1:17" ht="42" customHeight="1" x14ac:dyDescent="0.2">
      <c xmlns="http://schemas.openxmlformats.org/spreadsheetml/2006/main" r="A41" s="13">
        <v xmlns="http://schemas.openxmlformats.org/spreadsheetml/2006/main">8</v>
      </c>
      <c xmlns="http://schemas.openxmlformats.org/spreadsheetml/2006/main" r="B41" s="14" t="s">
        <v xmlns="http://schemas.openxmlformats.org/spreadsheetml/2006/main">88</v>
      </c>
      <c xmlns="http://schemas.openxmlformats.org/spreadsheetml/2006/main" r="C41" s="13" t="s">
        <v xmlns="http://schemas.openxmlformats.org/spreadsheetml/2006/main">89</v>
      </c>
      <c xmlns="http://schemas.openxmlformats.org/spreadsheetml/2006/main" r="D41" s="15">
        <v xmlns="http://schemas.openxmlformats.org/spreadsheetml/2006/main">0</v>
      </c>
      <c xmlns="http://schemas.openxmlformats.org/spreadsheetml/2006/main" r="E41" s="15">
        <v xmlns="http://schemas.openxmlformats.org/spreadsheetml/2006/main">0</v>
      </c>
      <c xmlns="http://schemas.openxmlformats.org/spreadsheetml/2006/main" r="F41" s="15">
        <f xmlns="http://schemas.openxmlformats.org/spreadsheetml/2006/main">'QTL budget'!C78</f>
        <v xmlns="http://schemas.openxmlformats.org/spreadsheetml/2006/main">1300000</v>
      </c>
      <c xmlns="http://schemas.openxmlformats.org/spreadsheetml/2006/main" r="G41" s="15">
        <f xmlns="http://schemas.openxmlformats.org/spreadsheetml/2006/main">'QTL budget'!G95+'QTL budget'!G96</f>
        <v xmlns="http://schemas.openxmlformats.org/spreadsheetml/2006/main">115000</v>
      </c>
      <c xmlns="http://schemas.openxmlformats.org/spreadsheetml/2006/main" r="H41" s="15">
        <f xmlns="http://schemas.openxmlformats.org/spreadsheetml/2006/main">'QTL budget'!E78</f>
        <v xmlns="http://schemas.openxmlformats.org/spreadsheetml/2006/main">1607091</v>
      </c>
      <c xmlns="http://schemas.openxmlformats.org/spreadsheetml/2006/main" r="I41" s="15">
        <v xmlns="http://schemas.openxmlformats.org/spreadsheetml/2006/main">0</v>
      </c>
      <c xmlns="http://schemas.openxmlformats.org/spreadsheetml/2006/main" r="J41" s="257" t="s">
        <v xmlns="http://schemas.openxmlformats.org/spreadsheetml/2006/main">90</v>
      </c>
      <c xmlns="http://schemas.openxmlformats.org/spreadsheetml/2006/main" r="K41" s="10"/>
      <c xmlns="http://schemas.openxmlformats.org/spreadsheetml/2006/main" r="L41" s="10"/>
      <c xmlns="http://schemas.openxmlformats.org/spreadsheetml/2006/main" r="M41" s="10"/>
      <c xmlns="http://schemas.openxmlformats.org/spreadsheetml/2006/main" r="N41" s="10"/>
      <c xmlns="http://schemas.openxmlformats.org/spreadsheetml/2006/main" r="O41" s="10"/>
      <c xmlns="http://schemas.openxmlformats.org/spreadsheetml/2006/main" r="P41" s="10"/>
      <c xmlns="http://schemas.openxmlformats.org/spreadsheetml/2006/main" r="Q41" s="10"/>
    </row>
    <row xmlns:x14ac="http://schemas.microsoft.com/office/spreadsheetml/2009/9/ac" xmlns="http://schemas.openxmlformats.org/spreadsheetml/2006/main" r="42" spans="1:17" ht="36" x14ac:dyDescent="0.2">
      <c xmlns="http://schemas.openxmlformats.org/spreadsheetml/2006/main" r="A42" s="13">
        <v xmlns="http://schemas.openxmlformats.org/spreadsheetml/2006/main">9</v>
      </c>
      <c xmlns="http://schemas.openxmlformats.org/spreadsheetml/2006/main" r="B42" s="14" t="s">
        <v xmlns="http://schemas.openxmlformats.org/spreadsheetml/2006/main">91</v>
      </c>
      <c xmlns="http://schemas.openxmlformats.org/spreadsheetml/2006/main" r="C42" s="13" t="s">
        <v xmlns="http://schemas.openxmlformats.org/spreadsheetml/2006/main">92</v>
      </c>
      <c xmlns="http://schemas.openxmlformats.org/spreadsheetml/2006/main" r="D42" s="15">
        <v xmlns="http://schemas.openxmlformats.org/spreadsheetml/2006/main">0</v>
      </c>
      <c xmlns="http://schemas.openxmlformats.org/spreadsheetml/2006/main" r="E42" s="15">
        <v xmlns="http://schemas.openxmlformats.org/spreadsheetml/2006/main">0</v>
      </c>
      <c xmlns="http://schemas.openxmlformats.org/spreadsheetml/2006/main" r="F42" s="15">
        <f xmlns="http://schemas.openxmlformats.org/spreadsheetml/2006/main">'QTL budget'!C80</f>
        <v xmlns="http://schemas.openxmlformats.org/spreadsheetml/2006/main">0</v>
      </c>
      <c xmlns="http://schemas.openxmlformats.org/spreadsheetml/2006/main" r="G42" s="15">
        <f xmlns="http://schemas.openxmlformats.org/spreadsheetml/2006/main">'QTL budget'!G80</f>
        <v xmlns="http://schemas.openxmlformats.org/spreadsheetml/2006/main">2104032</v>
      </c>
      <c xmlns="http://schemas.openxmlformats.org/spreadsheetml/2006/main" r="H42" s="15">
        <f xmlns="http://schemas.openxmlformats.org/spreadsheetml/2006/main">'QTL budget'!E80</f>
        <v xmlns="http://schemas.openxmlformats.org/spreadsheetml/2006/main">82070.69</v>
      </c>
      <c xmlns="http://schemas.openxmlformats.org/spreadsheetml/2006/main" r="I42" s="15">
        <f xmlns="http://schemas.openxmlformats.org/spreadsheetml/2006/main">G42-H42</f>
        <v xmlns="http://schemas.openxmlformats.org/spreadsheetml/2006/main">2021961.31</v>
      </c>
      <c xmlns="http://schemas.openxmlformats.org/spreadsheetml/2006/main" r="J42" s="257" t="s">
        <v xmlns="http://schemas.openxmlformats.org/spreadsheetml/2006/main">93</v>
      </c>
      <c xmlns="http://schemas.openxmlformats.org/spreadsheetml/2006/main" r="K42" s="10"/>
      <c xmlns="http://schemas.openxmlformats.org/spreadsheetml/2006/main" r="L42" s="10"/>
      <c xmlns="http://schemas.openxmlformats.org/spreadsheetml/2006/main" r="M42" s="10"/>
      <c xmlns="http://schemas.openxmlformats.org/spreadsheetml/2006/main" r="N42" s="10"/>
      <c xmlns="http://schemas.openxmlformats.org/spreadsheetml/2006/main" r="O42" s="10"/>
      <c xmlns="http://schemas.openxmlformats.org/spreadsheetml/2006/main" r="P42" s="10"/>
      <c xmlns="http://schemas.openxmlformats.org/spreadsheetml/2006/main" r="Q42" s="10"/>
    </row>
    <row xmlns:x14ac="http://schemas.microsoft.com/office/spreadsheetml/2009/9/ac" xmlns="http://schemas.openxmlformats.org/spreadsheetml/2006/main" r="43" spans="1:17" x14ac:dyDescent="0.2">
      <c xmlns="http://schemas.openxmlformats.org/spreadsheetml/2006/main" r="A43" s="13"/>
      <c xmlns="http://schemas.openxmlformats.org/spreadsheetml/2006/main" r="B43" s="14"/>
      <c xmlns="http://schemas.openxmlformats.org/spreadsheetml/2006/main" r="C43" s="13"/>
      <c xmlns="http://schemas.openxmlformats.org/spreadsheetml/2006/main" r="D43" s="15"/>
      <c xmlns="http://schemas.openxmlformats.org/spreadsheetml/2006/main" r="E43" s="15"/>
      <c xmlns="http://schemas.openxmlformats.org/spreadsheetml/2006/main" r="F43" s="15"/>
      <c xmlns="http://schemas.openxmlformats.org/spreadsheetml/2006/main" r="G43" s="15"/>
      <c xmlns="http://schemas.openxmlformats.org/spreadsheetml/2006/main" r="H43" s="15"/>
      <c xmlns="http://schemas.openxmlformats.org/spreadsheetml/2006/main" r="I43" s="15"/>
      <c xmlns="http://schemas.openxmlformats.org/spreadsheetml/2006/main" r="J43" s="266"/>
      <c xmlns="http://schemas.openxmlformats.org/spreadsheetml/2006/main" r="K43" s="10"/>
      <c xmlns="http://schemas.openxmlformats.org/spreadsheetml/2006/main" r="L43" s="10"/>
      <c xmlns="http://schemas.openxmlformats.org/spreadsheetml/2006/main" r="M43" s="10"/>
      <c xmlns="http://schemas.openxmlformats.org/spreadsheetml/2006/main" r="N43" s="10"/>
      <c xmlns="http://schemas.openxmlformats.org/spreadsheetml/2006/main" r="O43" s="10"/>
      <c xmlns="http://schemas.openxmlformats.org/spreadsheetml/2006/main" r="P43" s="10"/>
      <c xmlns="http://schemas.openxmlformats.org/spreadsheetml/2006/main" r="Q43" s="10"/>
    </row>
    <row xmlns:x14ac="http://schemas.microsoft.com/office/spreadsheetml/2009/9/ac" xmlns="http://schemas.openxmlformats.org/spreadsheetml/2006/main" r="44" spans="1:17" s="19" customFormat="1" x14ac:dyDescent="0.2">
      <c xmlns="http://schemas.openxmlformats.org/spreadsheetml/2006/main" r="A44" s="11"/>
      <c xmlns="http://schemas.openxmlformats.org/spreadsheetml/2006/main" r="B44" s="17" t="s">
        <v xmlns="http://schemas.openxmlformats.org/spreadsheetml/2006/main">94</v>
      </c>
      <c xmlns="http://schemas.openxmlformats.org/spreadsheetml/2006/main" r="C44" s="11"/>
      <c xmlns="http://schemas.openxmlformats.org/spreadsheetml/2006/main" r="D44" s="18">
        <f xmlns="http://schemas.openxmlformats.org/spreadsheetml/2006/main">SUM(D34:D42)</f>
        <v xmlns="http://schemas.openxmlformats.org/spreadsheetml/2006/main">125000</v>
      </c>
      <c xmlns="http://schemas.openxmlformats.org/spreadsheetml/2006/main" r="E44" s="18">
        <f xmlns="http://schemas.openxmlformats.org/spreadsheetml/2006/main">SUM(E34:E42)</f>
        <v xmlns="http://schemas.openxmlformats.org/spreadsheetml/2006/main">0</v>
      </c>
      <c xmlns="http://schemas.openxmlformats.org/spreadsheetml/2006/main" r="F44" s="18">
        <f xmlns="http://schemas.openxmlformats.org/spreadsheetml/2006/main">SUM(F34:F42)</f>
        <v xmlns="http://schemas.openxmlformats.org/spreadsheetml/2006/main">2150000</v>
      </c>
      <c xmlns="http://schemas.openxmlformats.org/spreadsheetml/2006/main" r="G44" s="18">
        <f xmlns="http://schemas.openxmlformats.org/spreadsheetml/2006/main" t="shared" ref="G44:I44" si="2">SUM(G34:G42)</f>
        <v xmlns="http://schemas.openxmlformats.org/spreadsheetml/2006/main">2571355.1</v>
      </c>
      <c xmlns="http://schemas.openxmlformats.org/spreadsheetml/2006/main" r="H44" s="18">
        <f xmlns="http://schemas.openxmlformats.org/spreadsheetml/2006/main">SUM(H34:H42)</f>
        <v xmlns="http://schemas.openxmlformats.org/spreadsheetml/2006/main">2130902.23</v>
      </c>
      <c xmlns="http://schemas.openxmlformats.org/spreadsheetml/2006/main" r="I44" s="18">
        <f xmlns="http://schemas.openxmlformats.org/spreadsheetml/2006/main" t="shared" si="2"/>
        <v xmlns="http://schemas.openxmlformats.org/spreadsheetml/2006/main">2080018.1800000002</v>
      </c>
      <c xmlns="http://schemas.openxmlformats.org/spreadsheetml/2006/main" r="J44" s="267"/>
    </row>
    <row xmlns:x14ac="http://schemas.microsoft.com/office/spreadsheetml/2009/9/ac" xmlns="http://schemas.openxmlformats.org/spreadsheetml/2006/main" r="45" spans="1:17" s="19" customFormat="1" ht="24" x14ac:dyDescent="0.2">
      <c xmlns="http://schemas.openxmlformats.org/spreadsheetml/2006/main" r="A45" s="11"/>
      <c xmlns="http://schemas.openxmlformats.org/spreadsheetml/2006/main" r="B45" s="17" t="s">
        <v xmlns="http://schemas.openxmlformats.org/spreadsheetml/2006/main">95</v>
      </c>
      <c xmlns="http://schemas.openxmlformats.org/spreadsheetml/2006/main" r="C45" s="18"/>
      <c xmlns="http://schemas.openxmlformats.org/spreadsheetml/2006/main" r="D45" s="18">
        <f xmlns="http://schemas.openxmlformats.org/spreadsheetml/2006/main">('CTL budget'!H11*0.1)+'CTL budget'!H16+'CTL budget'!H17+'CTL budget'!H19+'CTL budget'!H47</f>
        <v xmlns="http://schemas.openxmlformats.org/spreadsheetml/2006/main">909184.64</v>
      </c>
      <c xmlns="http://schemas.openxmlformats.org/spreadsheetml/2006/main" r="E45" s="18">
        <f xmlns="http://schemas.openxmlformats.org/spreadsheetml/2006/main">('CTL budget'!I11*0.1)+'CTL budget'!I16+'CTL budget'!I17+'CTL budget'!I19+'CTL budget'!I47</f>
        <v xmlns="http://schemas.openxmlformats.org/spreadsheetml/2006/main">867934.43200000003</v>
      </c>
      <c xmlns="http://schemas.openxmlformats.org/spreadsheetml/2006/main" r="F45" s="18">
        <v xmlns="http://schemas.openxmlformats.org/spreadsheetml/2006/main">0</v>
      </c>
      <c xmlns="http://schemas.openxmlformats.org/spreadsheetml/2006/main" r="G45" s="18">
        <v xmlns="http://schemas.openxmlformats.org/spreadsheetml/2006/main">0</v>
      </c>
      <c xmlns="http://schemas.openxmlformats.org/spreadsheetml/2006/main" r="H45" s="18">
        <v xmlns="http://schemas.openxmlformats.org/spreadsheetml/2006/main">0</v>
      </c>
      <c xmlns="http://schemas.openxmlformats.org/spreadsheetml/2006/main" r="I45" s="18">
        <v xmlns="http://schemas.openxmlformats.org/spreadsheetml/2006/main">0</v>
      </c>
      <c xmlns="http://schemas.openxmlformats.org/spreadsheetml/2006/main" r="J45" s="267"/>
    </row>
    <row xmlns:x14ac="http://schemas.microsoft.com/office/spreadsheetml/2009/9/ac" xmlns="http://schemas.openxmlformats.org/spreadsheetml/2006/main" r="46" spans="1:17" s="19" customFormat="1" x14ac:dyDescent="0.2">
      <c xmlns="http://schemas.openxmlformats.org/spreadsheetml/2006/main" r="A46" s="11"/>
      <c xmlns="http://schemas.openxmlformats.org/spreadsheetml/2006/main" r="B46" s="17" t="s">
        <v xmlns="http://schemas.openxmlformats.org/spreadsheetml/2006/main">96</v>
      </c>
      <c xmlns="http://schemas.openxmlformats.org/spreadsheetml/2006/main" r="C46" s="11"/>
      <c xmlns="http://schemas.openxmlformats.org/spreadsheetml/2006/main" r="D46" s="12">
        <f xmlns="http://schemas.openxmlformats.org/spreadsheetml/2006/main">D44+D45</f>
        <v xmlns="http://schemas.openxmlformats.org/spreadsheetml/2006/main">1034184.64</v>
      </c>
      <c xmlns="http://schemas.openxmlformats.org/spreadsheetml/2006/main" r="E46" s="220">
        <f xmlns="http://schemas.openxmlformats.org/spreadsheetml/2006/main">E44+E45</f>
        <v xmlns="http://schemas.openxmlformats.org/spreadsheetml/2006/main">867934.43200000003</v>
      </c>
      <c xmlns="http://schemas.openxmlformats.org/spreadsheetml/2006/main" r="F46" s="18">
        <f xmlns="http://schemas.openxmlformats.org/spreadsheetml/2006/main" t="shared" ref="F46:I46" si="3">F44+F45</f>
        <v xmlns="http://schemas.openxmlformats.org/spreadsheetml/2006/main">2150000</v>
      </c>
      <c xmlns="http://schemas.openxmlformats.org/spreadsheetml/2006/main" r="G46" s="18">
        <f xmlns="http://schemas.openxmlformats.org/spreadsheetml/2006/main" t="shared" si="3"/>
        <v xmlns="http://schemas.openxmlformats.org/spreadsheetml/2006/main">2571355.1</v>
      </c>
      <c xmlns="http://schemas.openxmlformats.org/spreadsheetml/2006/main" r="H46" s="18">
        <f xmlns="http://schemas.openxmlformats.org/spreadsheetml/2006/main" t="shared" si="3"/>
        <v xmlns="http://schemas.openxmlformats.org/spreadsheetml/2006/main">2130902.23</v>
      </c>
      <c xmlns="http://schemas.openxmlformats.org/spreadsheetml/2006/main" r="I46" s="18">
        <f xmlns="http://schemas.openxmlformats.org/spreadsheetml/2006/main" t="shared" si="3"/>
        <v xmlns="http://schemas.openxmlformats.org/spreadsheetml/2006/main">2080018.1800000002</v>
      </c>
      <c xmlns="http://schemas.openxmlformats.org/spreadsheetml/2006/main" r="J46" s="267"/>
    </row>
    <row xmlns:x14ac="http://schemas.microsoft.com/office/spreadsheetml/2009/9/ac" xmlns="http://schemas.openxmlformats.org/spreadsheetml/2006/main" r="47" spans="1:17" s="19" customFormat="1" x14ac:dyDescent="0.2">
      <c xmlns="http://schemas.openxmlformats.org/spreadsheetml/2006/main" r="A47" s="84"/>
      <c xmlns="http://schemas.openxmlformats.org/spreadsheetml/2006/main" r="B47" s="83"/>
      <c xmlns="http://schemas.openxmlformats.org/spreadsheetml/2006/main" r="C47" s="84"/>
      <c xmlns="http://schemas.openxmlformats.org/spreadsheetml/2006/main" r="D47" s="279"/>
      <c xmlns="http://schemas.openxmlformats.org/spreadsheetml/2006/main" r="E47" s="279"/>
      <c xmlns="http://schemas.openxmlformats.org/spreadsheetml/2006/main" r="F47" s="80"/>
      <c xmlns="http://schemas.openxmlformats.org/spreadsheetml/2006/main" r="G47" s="80"/>
      <c xmlns="http://schemas.openxmlformats.org/spreadsheetml/2006/main" r="H47" s="80"/>
      <c xmlns="http://schemas.openxmlformats.org/spreadsheetml/2006/main" r="I47" s="80"/>
      <c xmlns="http://schemas.openxmlformats.org/spreadsheetml/2006/main" r="J47" s="268"/>
    </row>
    <row xmlns:x14ac="http://schemas.microsoft.com/office/spreadsheetml/2009/9/ac" xmlns="http://schemas.openxmlformats.org/spreadsheetml/2006/main" r="48" spans="1:17" s="19" customFormat="1" x14ac:dyDescent="0.2">
      <c xmlns="http://schemas.openxmlformats.org/spreadsheetml/2006/main" r="A48" s="84"/>
      <c xmlns="http://schemas.openxmlformats.org/spreadsheetml/2006/main" r="B48" s="83"/>
      <c xmlns="http://schemas.openxmlformats.org/spreadsheetml/2006/main" r="C48" s="84"/>
      <c xmlns="http://schemas.openxmlformats.org/spreadsheetml/2006/main" r="D48" s="279"/>
      <c xmlns="http://schemas.openxmlformats.org/spreadsheetml/2006/main" r="E48" s="279"/>
      <c xmlns="http://schemas.openxmlformats.org/spreadsheetml/2006/main" r="F48" s="80"/>
      <c xmlns="http://schemas.openxmlformats.org/spreadsheetml/2006/main" r="G48" s="80"/>
      <c xmlns="http://schemas.openxmlformats.org/spreadsheetml/2006/main" r="H48" s="80"/>
      <c xmlns="http://schemas.openxmlformats.org/spreadsheetml/2006/main" r="I48" s="80"/>
      <c xmlns="http://schemas.openxmlformats.org/spreadsheetml/2006/main" r="J48" s="268"/>
    </row>
    <row xmlns:x14ac="http://schemas.microsoft.com/office/spreadsheetml/2009/9/ac" xmlns="http://schemas.openxmlformats.org/spreadsheetml/2006/main" r="49" spans="1:17" x14ac:dyDescent="0.2">
      <c xmlns="http://schemas.openxmlformats.org/spreadsheetml/2006/main" r="K49" s="10"/>
      <c xmlns="http://schemas.openxmlformats.org/spreadsheetml/2006/main" r="L49" s="10"/>
      <c xmlns="http://schemas.openxmlformats.org/spreadsheetml/2006/main" r="M49" s="10"/>
      <c xmlns="http://schemas.openxmlformats.org/spreadsheetml/2006/main" r="N49" s="10"/>
      <c xmlns="http://schemas.openxmlformats.org/spreadsheetml/2006/main" r="O49" s="10"/>
      <c xmlns="http://schemas.openxmlformats.org/spreadsheetml/2006/main" r="P49" s="10"/>
      <c xmlns="http://schemas.openxmlformats.org/spreadsheetml/2006/main" r="Q49" s="10"/>
    </row>
    <row xmlns:x14ac="http://schemas.microsoft.com/office/spreadsheetml/2009/9/ac" xmlns="http://schemas.openxmlformats.org/spreadsheetml/2006/main" r="50" spans="1:17" s="21" customFormat="1" x14ac:dyDescent="0.2">
      <c xmlns="http://schemas.openxmlformats.org/spreadsheetml/2006/main" r="A50" s="2" t="s">
        <v xmlns="http://schemas.openxmlformats.org/spreadsheetml/2006/main">97</v>
      </c>
      <c xmlns="http://schemas.openxmlformats.org/spreadsheetml/2006/main" r="B50" s="2"/>
      <c xmlns="http://schemas.openxmlformats.org/spreadsheetml/2006/main" r="C50" s="29"/>
      <c xmlns="http://schemas.openxmlformats.org/spreadsheetml/2006/main" r="D50" s="20"/>
      <c xmlns="http://schemas.openxmlformats.org/spreadsheetml/2006/main" r="E50" s="20"/>
      <c xmlns="http://schemas.openxmlformats.org/spreadsheetml/2006/main" r="F50" s="20"/>
      <c xmlns="http://schemas.openxmlformats.org/spreadsheetml/2006/main" r="G50" s="20"/>
      <c xmlns="http://schemas.openxmlformats.org/spreadsheetml/2006/main" r="H50" s="20"/>
      <c xmlns="http://schemas.openxmlformats.org/spreadsheetml/2006/main" r="I50" s="20"/>
      <c xmlns="http://schemas.openxmlformats.org/spreadsheetml/2006/main" r="J50" s="226"/>
    </row>
    <row xmlns:x14ac="http://schemas.microsoft.com/office/spreadsheetml/2009/9/ac" xmlns="http://schemas.openxmlformats.org/spreadsheetml/2006/main" r="51" spans="1:17" x14ac:dyDescent="0.2">
      <c xmlns="http://schemas.openxmlformats.org/spreadsheetml/2006/main" r="K51" s="10"/>
      <c xmlns="http://schemas.openxmlformats.org/spreadsheetml/2006/main" r="L51" s="10"/>
      <c xmlns="http://schemas.openxmlformats.org/spreadsheetml/2006/main" r="M51" s="10"/>
      <c xmlns="http://schemas.openxmlformats.org/spreadsheetml/2006/main" r="N51" s="10"/>
      <c xmlns="http://schemas.openxmlformats.org/spreadsheetml/2006/main" r="O51" s="10"/>
      <c xmlns="http://schemas.openxmlformats.org/spreadsheetml/2006/main" r="P51" s="10"/>
      <c xmlns="http://schemas.openxmlformats.org/spreadsheetml/2006/main" r="Q51" s="10"/>
    </row>
    <row xmlns:x14ac="http://schemas.microsoft.com/office/spreadsheetml/2009/9/ac" xmlns="http://schemas.openxmlformats.org/spreadsheetml/2006/main" r="52" spans="1:17" ht="21" customHeight="1" x14ac:dyDescent="0.2">
      <c xmlns="http://schemas.openxmlformats.org/spreadsheetml/2006/main" r="A52" s="286" t="s">
        <v xmlns="http://schemas.openxmlformats.org/spreadsheetml/2006/main">98</v>
      </c>
      <c xmlns="http://schemas.openxmlformats.org/spreadsheetml/2006/main" r="B52" s="286" t="s">
        <v xmlns="http://schemas.openxmlformats.org/spreadsheetml/2006/main">99</v>
      </c>
      <c xmlns="http://schemas.openxmlformats.org/spreadsheetml/2006/main" r="C52" s="287" t="s">
        <v xmlns="http://schemas.openxmlformats.org/spreadsheetml/2006/main">100</v>
      </c>
      <c xmlns="http://schemas.openxmlformats.org/spreadsheetml/2006/main" r="D52" s="290" t="s">
        <v xmlns="http://schemas.openxmlformats.org/spreadsheetml/2006/main">101</v>
      </c>
      <c xmlns="http://schemas.openxmlformats.org/spreadsheetml/2006/main" r="E52" s="291"/>
      <c xmlns="http://schemas.openxmlformats.org/spreadsheetml/2006/main" r="F52" s="290" t="s">
        <v xmlns="http://schemas.openxmlformats.org/spreadsheetml/2006/main">102</v>
      </c>
      <c xmlns="http://schemas.openxmlformats.org/spreadsheetml/2006/main" r="G52" s="292"/>
      <c xmlns="http://schemas.openxmlformats.org/spreadsheetml/2006/main" r="H52" s="293"/>
      <c xmlns="http://schemas.openxmlformats.org/spreadsheetml/2006/main" r="I52" s="293"/>
      <c xmlns="http://schemas.openxmlformats.org/spreadsheetml/2006/main" r="J52" s="291"/>
      <c xmlns="http://schemas.openxmlformats.org/spreadsheetml/2006/main" r="K52" s="10"/>
      <c xmlns="http://schemas.openxmlformats.org/spreadsheetml/2006/main" r="L52" s="10"/>
      <c xmlns="http://schemas.openxmlformats.org/spreadsheetml/2006/main" r="M52" s="10"/>
      <c xmlns="http://schemas.openxmlformats.org/spreadsheetml/2006/main" r="N52" s="10"/>
      <c xmlns="http://schemas.openxmlformats.org/spreadsheetml/2006/main" r="O52" s="10"/>
      <c xmlns="http://schemas.openxmlformats.org/spreadsheetml/2006/main" r="P52" s="10"/>
      <c xmlns="http://schemas.openxmlformats.org/spreadsheetml/2006/main" r="Q52" s="10"/>
    </row>
    <row xmlns:x14ac="http://schemas.microsoft.com/office/spreadsheetml/2009/9/ac" xmlns="http://schemas.openxmlformats.org/spreadsheetml/2006/main" r="53" spans="1:17" ht="22.5" customHeight="1" x14ac:dyDescent="0.2">
      <c xmlns="http://schemas.openxmlformats.org/spreadsheetml/2006/main" r="A53" s="286"/>
      <c xmlns="http://schemas.openxmlformats.org/spreadsheetml/2006/main" r="B53" s="286"/>
      <c xmlns="http://schemas.openxmlformats.org/spreadsheetml/2006/main" r="C53" s="288"/>
      <c xmlns="http://schemas.openxmlformats.org/spreadsheetml/2006/main" r="D53" s="143" t="s">
        <v xmlns="http://schemas.openxmlformats.org/spreadsheetml/2006/main">103</v>
      </c>
      <c xmlns="http://schemas.openxmlformats.org/spreadsheetml/2006/main" r="E53" s="143" t="s">
        <v xmlns="http://schemas.openxmlformats.org/spreadsheetml/2006/main">104</v>
      </c>
      <c xmlns="http://schemas.openxmlformats.org/spreadsheetml/2006/main" r="F53" s="221" t="s">
        <v xmlns="http://schemas.openxmlformats.org/spreadsheetml/2006/main">105</v>
      </c>
      <c xmlns="http://schemas.openxmlformats.org/spreadsheetml/2006/main" r="G53" s="221" t="s">
        <v xmlns="http://schemas.openxmlformats.org/spreadsheetml/2006/main">106</v>
      </c>
      <c xmlns="http://schemas.openxmlformats.org/spreadsheetml/2006/main" r="H53" s="221" t="s">
        <v xmlns="http://schemas.openxmlformats.org/spreadsheetml/2006/main">107</v>
      </c>
      <c xmlns="http://schemas.openxmlformats.org/spreadsheetml/2006/main" r="I53" s="221" t="s">
        <v xmlns="http://schemas.openxmlformats.org/spreadsheetml/2006/main">108</v>
      </c>
      <c xmlns="http://schemas.openxmlformats.org/spreadsheetml/2006/main" r="J53" s="143" t="s">
        <v xmlns="http://schemas.openxmlformats.org/spreadsheetml/2006/main">109</v>
      </c>
      <c xmlns="http://schemas.openxmlformats.org/spreadsheetml/2006/main" r="K53" s="10"/>
      <c xmlns="http://schemas.openxmlformats.org/spreadsheetml/2006/main" r="L53" s="10"/>
      <c xmlns="http://schemas.openxmlformats.org/spreadsheetml/2006/main" r="M53" s="10"/>
      <c xmlns="http://schemas.openxmlformats.org/spreadsheetml/2006/main" r="N53" s="10"/>
      <c xmlns="http://schemas.openxmlformats.org/spreadsheetml/2006/main" r="O53" s="10"/>
      <c xmlns="http://schemas.openxmlformats.org/spreadsheetml/2006/main" r="P53" s="10"/>
      <c xmlns="http://schemas.openxmlformats.org/spreadsheetml/2006/main" r="Q53" s="10"/>
    </row>
    <row xmlns:x14ac="http://schemas.microsoft.com/office/spreadsheetml/2009/9/ac" xmlns="http://schemas.openxmlformats.org/spreadsheetml/2006/main" r="54" spans="1:17" ht="72" x14ac:dyDescent="0.2">
      <c xmlns="http://schemas.openxmlformats.org/spreadsheetml/2006/main" r="A54" s="286"/>
      <c xmlns="http://schemas.openxmlformats.org/spreadsheetml/2006/main" r="B54" s="286"/>
      <c xmlns="http://schemas.openxmlformats.org/spreadsheetml/2006/main" r="C54" s="289"/>
      <c xmlns="http://schemas.openxmlformats.org/spreadsheetml/2006/main" r="D54" s="12" t="s">
        <v xmlns="http://schemas.openxmlformats.org/spreadsheetml/2006/main">110</v>
      </c>
      <c xmlns="http://schemas.openxmlformats.org/spreadsheetml/2006/main" r="E54" s="220" t="s">
        <v xmlns="http://schemas.openxmlformats.org/spreadsheetml/2006/main">111</v>
      </c>
      <c xmlns="http://schemas.openxmlformats.org/spreadsheetml/2006/main" r="F54" s="220" t="s">
        <v xmlns="http://schemas.openxmlformats.org/spreadsheetml/2006/main">112</v>
      </c>
      <c xmlns="http://schemas.openxmlformats.org/spreadsheetml/2006/main" r="G54" s="220" t="s">
        <v xmlns="http://schemas.openxmlformats.org/spreadsheetml/2006/main">113</v>
      </c>
      <c xmlns="http://schemas.openxmlformats.org/spreadsheetml/2006/main" r="H54" s="220" t="s">
        <v xmlns="http://schemas.openxmlformats.org/spreadsheetml/2006/main">114</v>
      </c>
      <c xmlns="http://schemas.openxmlformats.org/spreadsheetml/2006/main" r="I54" s="220" t="s">
        <v xmlns="http://schemas.openxmlformats.org/spreadsheetml/2006/main">115</v>
      </c>
      <c xmlns="http://schemas.openxmlformats.org/spreadsheetml/2006/main" r="J54" s="220" t="s">
        <v xmlns="http://schemas.openxmlformats.org/spreadsheetml/2006/main">116</v>
      </c>
      <c xmlns="http://schemas.openxmlformats.org/spreadsheetml/2006/main" r="K54" s="10"/>
      <c xmlns="http://schemas.openxmlformats.org/spreadsheetml/2006/main" r="L54" s="10"/>
      <c xmlns="http://schemas.openxmlformats.org/spreadsheetml/2006/main" r="M54" s="10"/>
      <c xmlns="http://schemas.openxmlformats.org/spreadsheetml/2006/main" r="N54" s="10"/>
      <c xmlns="http://schemas.openxmlformats.org/spreadsheetml/2006/main" r="O54" s="10"/>
      <c xmlns="http://schemas.openxmlformats.org/spreadsheetml/2006/main" r="P54" s="10"/>
      <c xmlns="http://schemas.openxmlformats.org/spreadsheetml/2006/main" r="Q54" s="10"/>
    </row>
    <row xmlns:x14ac="http://schemas.microsoft.com/office/spreadsheetml/2009/9/ac" xmlns="http://schemas.openxmlformats.org/spreadsheetml/2006/main" r="55" spans="1:17" x14ac:dyDescent="0.2">
      <c xmlns="http://schemas.openxmlformats.org/spreadsheetml/2006/main" r="K55" s="10"/>
      <c xmlns="http://schemas.openxmlformats.org/spreadsheetml/2006/main" r="L55" s="10"/>
      <c xmlns="http://schemas.openxmlformats.org/spreadsheetml/2006/main" r="M55" s="10"/>
      <c xmlns="http://schemas.openxmlformats.org/spreadsheetml/2006/main" r="N55" s="10"/>
      <c xmlns="http://schemas.openxmlformats.org/spreadsheetml/2006/main" r="O55" s="10"/>
      <c xmlns="http://schemas.openxmlformats.org/spreadsheetml/2006/main" r="P55" s="10"/>
      <c xmlns="http://schemas.openxmlformats.org/spreadsheetml/2006/main" r="Q55" s="10"/>
    </row>
    <row xmlns:x14ac="http://schemas.microsoft.com/office/spreadsheetml/2009/9/ac" xmlns="http://schemas.openxmlformats.org/spreadsheetml/2006/main" r="56" spans="1:17" ht="36" x14ac:dyDescent="0.2">
      <c xmlns="http://schemas.openxmlformats.org/spreadsheetml/2006/main" r="A56" s="13">
        <v xmlns="http://schemas.openxmlformats.org/spreadsheetml/2006/main">1</v>
      </c>
      <c xmlns="http://schemas.openxmlformats.org/spreadsheetml/2006/main" r="B56" s="14" t="s">
        <v xmlns="http://schemas.openxmlformats.org/spreadsheetml/2006/main">117</v>
      </c>
      <c xmlns="http://schemas.openxmlformats.org/spreadsheetml/2006/main" r="C56" s="13" t="s">
        <v xmlns="http://schemas.openxmlformats.org/spreadsheetml/2006/main">118</v>
      </c>
      <c xmlns="http://schemas.openxmlformats.org/spreadsheetml/2006/main" r="D56" s="15">
        <f xmlns="http://schemas.openxmlformats.org/spreadsheetml/2006/main">'CTL budget'!H67</f>
        <v xmlns="http://schemas.openxmlformats.org/spreadsheetml/2006/main">15000</v>
      </c>
      <c xmlns="http://schemas.openxmlformats.org/spreadsheetml/2006/main" r="E56" s="15">
        <f xmlns="http://schemas.openxmlformats.org/spreadsheetml/2006/main">'CTL budget'!I67</f>
        <v xmlns="http://schemas.openxmlformats.org/spreadsheetml/2006/main">4131</v>
      </c>
      <c xmlns="http://schemas.openxmlformats.org/spreadsheetml/2006/main" r="F56" s="15">
        <f xmlns="http://schemas.openxmlformats.org/spreadsheetml/2006/main">'QTL budget'!C69</f>
        <v xmlns="http://schemas.openxmlformats.org/spreadsheetml/2006/main">50000</v>
      </c>
      <c xmlns="http://schemas.openxmlformats.org/spreadsheetml/2006/main" r="G56" s="15">
        <f xmlns="http://schemas.openxmlformats.org/spreadsheetml/2006/main">'QTL budget'!G69</f>
        <v xmlns="http://schemas.openxmlformats.org/spreadsheetml/2006/main">0</v>
      </c>
      <c xmlns="http://schemas.openxmlformats.org/spreadsheetml/2006/main" r="H56" s="15">
        <f xmlns="http://schemas.openxmlformats.org/spreadsheetml/2006/main">'QTL budget'!E69</f>
        <v xmlns="http://schemas.openxmlformats.org/spreadsheetml/2006/main">0.28999999999999998</v>
      </c>
      <c xmlns="http://schemas.openxmlformats.org/spreadsheetml/2006/main" r="I56" s="15">
        <v xmlns="http://schemas.openxmlformats.org/spreadsheetml/2006/main">0</v>
      </c>
      <c xmlns="http://schemas.openxmlformats.org/spreadsheetml/2006/main" r="J56" s="257" t="s">
        <v xmlns="http://schemas.openxmlformats.org/spreadsheetml/2006/main">119</v>
      </c>
      <c xmlns="http://schemas.openxmlformats.org/spreadsheetml/2006/main" r="K56" s="10"/>
      <c xmlns="http://schemas.openxmlformats.org/spreadsheetml/2006/main" r="L56" s="10"/>
      <c xmlns="http://schemas.openxmlformats.org/spreadsheetml/2006/main" r="M56" s="10"/>
      <c xmlns="http://schemas.openxmlformats.org/spreadsheetml/2006/main" r="N56" s="10"/>
      <c xmlns="http://schemas.openxmlformats.org/spreadsheetml/2006/main" r="O56" s="10"/>
      <c xmlns="http://schemas.openxmlformats.org/spreadsheetml/2006/main" r="P56" s="10"/>
      <c xmlns="http://schemas.openxmlformats.org/spreadsheetml/2006/main" r="Q56" s="10"/>
    </row>
    <row xmlns:x14ac="http://schemas.microsoft.com/office/spreadsheetml/2009/9/ac" xmlns="http://schemas.openxmlformats.org/spreadsheetml/2006/main" r="57" spans="1:17" ht="24" x14ac:dyDescent="0.2">
      <c xmlns="http://schemas.openxmlformats.org/spreadsheetml/2006/main" r="A57" s="13">
        <v xmlns="http://schemas.openxmlformats.org/spreadsheetml/2006/main">2</v>
      </c>
      <c xmlns="http://schemas.openxmlformats.org/spreadsheetml/2006/main" r="B57" s="14" t="s">
        <v xmlns="http://schemas.openxmlformats.org/spreadsheetml/2006/main">120</v>
      </c>
      <c xmlns="http://schemas.openxmlformats.org/spreadsheetml/2006/main" r="C57" s="13" t="s">
        <v xmlns="http://schemas.openxmlformats.org/spreadsheetml/2006/main">121</v>
      </c>
      <c xmlns="http://schemas.openxmlformats.org/spreadsheetml/2006/main" r="D57" s="15">
        <v xmlns="http://schemas.openxmlformats.org/spreadsheetml/2006/main">0</v>
      </c>
      <c xmlns="http://schemas.openxmlformats.org/spreadsheetml/2006/main" r="E57" s="15">
        <v xmlns="http://schemas.openxmlformats.org/spreadsheetml/2006/main">0</v>
      </c>
      <c xmlns="http://schemas.openxmlformats.org/spreadsheetml/2006/main" r="F57" s="15">
        <f xmlns="http://schemas.openxmlformats.org/spreadsheetml/2006/main">'QTL budget'!C70</f>
        <v xmlns="http://schemas.openxmlformats.org/spreadsheetml/2006/main">150000</v>
      </c>
      <c xmlns="http://schemas.openxmlformats.org/spreadsheetml/2006/main" r="G57" s="15">
        <f xmlns="http://schemas.openxmlformats.org/spreadsheetml/2006/main">'QTL budget'!G70+'QTL budget'!G137</f>
        <v xmlns="http://schemas.openxmlformats.org/spreadsheetml/2006/main">50000</v>
      </c>
      <c xmlns="http://schemas.openxmlformats.org/spreadsheetml/2006/main" r="H57" s="272">
        <f xmlns="http://schemas.openxmlformats.org/spreadsheetml/2006/main">'QTL budget'!E70+'QTL budget'!E137</f>
        <v xmlns="http://schemas.openxmlformats.org/spreadsheetml/2006/main">-114.32</v>
      </c>
      <c xmlns="http://schemas.openxmlformats.org/spreadsheetml/2006/main" r="I57" s="15">
        <f xmlns="http://schemas.openxmlformats.org/spreadsheetml/2006/main">G57-H57</f>
        <v xmlns="http://schemas.openxmlformats.org/spreadsheetml/2006/main">50114.32</v>
      </c>
      <c xmlns="http://schemas.openxmlformats.org/spreadsheetml/2006/main" r="J57" s="257" t="s">
        <v xmlns="http://schemas.openxmlformats.org/spreadsheetml/2006/main">122</v>
      </c>
      <c xmlns="http://schemas.openxmlformats.org/spreadsheetml/2006/main" r="K57" s="10"/>
      <c xmlns="http://schemas.openxmlformats.org/spreadsheetml/2006/main" r="L57" s="10"/>
      <c xmlns="http://schemas.openxmlformats.org/spreadsheetml/2006/main" r="M57" s="10"/>
      <c xmlns="http://schemas.openxmlformats.org/spreadsheetml/2006/main" r="N57" s="10"/>
      <c xmlns="http://schemas.openxmlformats.org/spreadsheetml/2006/main" r="O57" s="10"/>
      <c xmlns="http://schemas.openxmlformats.org/spreadsheetml/2006/main" r="P57" s="10"/>
      <c xmlns="http://schemas.openxmlformats.org/spreadsheetml/2006/main" r="Q57" s="10"/>
    </row>
    <row xmlns:x14ac="http://schemas.microsoft.com/office/spreadsheetml/2009/9/ac" xmlns="http://schemas.openxmlformats.org/spreadsheetml/2006/main" r="58" spans="1:17" ht="24" x14ac:dyDescent="0.2">
      <c xmlns="http://schemas.openxmlformats.org/spreadsheetml/2006/main" r="A58" s="13">
        <v xmlns="http://schemas.openxmlformats.org/spreadsheetml/2006/main">3</v>
      </c>
      <c xmlns="http://schemas.openxmlformats.org/spreadsheetml/2006/main" r="B58" s="14" t="s">
        <v xmlns="http://schemas.openxmlformats.org/spreadsheetml/2006/main">123</v>
      </c>
      <c xmlns="http://schemas.openxmlformats.org/spreadsheetml/2006/main" r="C58" s="13" t="s">
        <v xmlns="http://schemas.openxmlformats.org/spreadsheetml/2006/main">124</v>
      </c>
      <c xmlns="http://schemas.openxmlformats.org/spreadsheetml/2006/main" r="D58" s="15">
        <v xmlns="http://schemas.openxmlformats.org/spreadsheetml/2006/main">0</v>
      </c>
      <c xmlns="http://schemas.openxmlformats.org/spreadsheetml/2006/main" r="E58" s="15">
        <v xmlns="http://schemas.openxmlformats.org/spreadsheetml/2006/main">0</v>
      </c>
      <c xmlns="http://schemas.openxmlformats.org/spreadsheetml/2006/main" r="F58" s="15">
        <f xmlns="http://schemas.openxmlformats.org/spreadsheetml/2006/main">'QTL budget'!C43</f>
        <v xmlns="http://schemas.openxmlformats.org/spreadsheetml/2006/main">50000</v>
      </c>
      <c xmlns="http://schemas.openxmlformats.org/spreadsheetml/2006/main" r="G58" s="15">
        <f xmlns="http://schemas.openxmlformats.org/spreadsheetml/2006/main">'QTL budget'!G43</f>
        <v xmlns="http://schemas.openxmlformats.org/spreadsheetml/2006/main">0</v>
      </c>
      <c xmlns="http://schemas.openxmlformats.org/spreadsheetml/2006/main" r="H58" s="15">
        <f xmlns="http://schemas.openxmlformats.org/spreadsheetml/2006/main">'QTL budget'!E43</f>
        <v xmlns="http://schemas.openxmlformats.org/spreadsheetml/2006/main">67170</v>
      </c>
      <c xmlns="http://schemas.openxmlformats.org/spreadsheetml/2006/main" r="I58" s="15">
        <v xmlns="http://schemas.openxmlformats.org/spreadsheetml/2006/main">0</v>
      </c>
      <c xmlns="http://schemas.openxmlformats.org/spreadsheetml/2006/main" r="J58" s="257"/>
      <c xmlns="http://schemas.openxmlformats.org/spreadsheetml/2006/main" r="K58" s="10"/>
      <c xmlns="http://schemas.openxmlformats.org/spreadsheetml/2006/main" r="L58" s="10"/>
      <c xmlns="http://schemas.openxmlformats.org/spreadsheetml/2006/main" r="M58" s="10"/>
      <c xmlns="http://schemas.openxmlformats.org/spreadsheetml/2006/main" r="N58" s="10"/>
      <c xmlns="http://schemas.openxmlformats.org/spreadsheetml/2006/main" r="O58" s="10"/>
      <c xmlns="http://schemas.openxmlformats.org/spreadsheetml/2006/main" r="P58" s="10"/>
      <c xmlns="http://schemas.openxmlformats.org/spreadsheetml/2006/main" r="Q58" s="10"/>
    </row>
    <row xmlns:x14ac="http://schemas.microsoft.com/office/spreadsheetml/2009/9/ac" xmlns="http://schemas.openxmlformats.org/spreadsheetml/2006/main" r="59" spans="1:17" ht="24" x14ac:dyDescent="0.2">
      <c xmlns="http://schemas.openxmlformats.org/spreadsheetml/2006/main" r="A59" s="13">
        <v xmlns="http://schemas.openxmlformats.org/spreadsheetml/2006/main">4</v>
      </c>
      <c xmlns="http://schemas.openxmlformats.org/spreadsheetml/2006/main" r="B59" s="14" t="s">
        <v xmlns="http://schemas.openxmlformats.org/spreadsheetml/2006/main">125</v>
      </c>
      <c xmlns="http://schemas.openxmlformats.org/spreadsheetml/2006/main" r="C59" s="13" t="s">
        <v xmlns="http://schemas.openxmlformats.org/spreadsheetml/2006/main">126</v>
      </c>
      <c xmlns="http://schemas.openxmlformats.org/spreadsheetml/2006/main" r="D59" s="15">
        <v xmlns="http://schemas.openxmlformats.org/spreadsheetml/2006/main">0</v>
      </c>
      <c xmlns="http://schemas.openxmlformats.org/spreadsheetml/2006/main" r="E59" s="15">
        <v xmlns="http://schemas.openxmlformats.org/spreadsheetml/2006/main">0</v>
      </c>
      <c xmlns="http://schemas.openxmlformats.org/spreadsheetml/2006/main" r="F59" s="15">
        <f xmlns="http://schemas.openxmlformats.org/spreadsheetml/2006/main">'QTL budget'!C59</f>
        <v xmlns="http://schemas.openxmlformats.org/spreadsheetml/2006/main">300000</v>
      </c>
      <c xmlns="http://schemas.openxmlformats.org/spreadsheetml/2006/main" r="G59" s="15">
        <f xmlns="http://schemas.openxmlformats.org/spreadsheetml/2006/main">'QTL budget'!G59</f>
        <v xmlns="http://schemas.openxmlformats.org/spreadsheetml/2006/main">0</v>
      </c>
      <c xmlns="http://schemas.openxmlformats.org/spreadsheetml/2006/main" r="H59" s="15">
        <f xmlns="http://schemas.openxmlformats.org/spreadsheetml/2006/main">'QTL budget'!E59+'QTL budget'!E60</f>
        <v xmlns="http://schemas.openxmlformats.org/spreadsheetml/2006/main">129921.5</v>
      </c>
      <c xmlns="http://schemas.openxmlformats.org/spreadsheetml/2006/main" r="I59" s="15">
        <v xmlns="http://schemas.openxmlformats.org/spreadsheetml/2006/main">0</v>
      </c>
      <c xmlns="http://schemas.openxmlformats.org/spreadsheetml/2006/main" r="J59" s="257"/>
      <c xmlns="http://schemas.openxmlformats.org/spreadsheetml/2006/main" r="K59" s="10"/>
      <c xmlns="http://schemas.openxmlformats.org/spreadsheetml/2006/main" r="L59" s="10"/>
      <c xmlns="http://schemas.openxmlformats.org/spreadsheetml/2006/main" r="M59" s="10"/>
      <c xmlns="http://schemas.openxmlformats.org/spreadsheetml/2006/main" r="N59" s="10"/>
      <c xmlns="http://schemas.openxmlformats.org/spreadsheetml/2006/main" r="O59" s="10"/>
      <c xmlns="http://schemas.openxmlformats.org/spreadsheetml/2006/main" r="P59" s="10"/>
      <c xmlns="http://schemas.openxmlformats.org/spreadsheetml/2006/main" r="Q59" s="10"/>
    </row>
    <row xmlns:x14ac="http://schemas.microsoft.com/office/spreadsheetml/2009/9/ac" xmlns="http://schemas.openxmlformats.org/spreadsheetml/2006/main" r="60" spans="1:17" ht="25.5" customHeight="1" x14ac:dyDescent="0.2">
      <c xmlns="http://schemas.openxmlformats.org/spreadsheetml/2006/main" r="A60" s="13">
        <v xmlns="http://schemas.openxmlformats.org/spreadsheetml/2006/main">5</v>
      </c>
      <c xmlns="http://schemas.openxmlformats.org/spreadsheetml/2006/main" r="B60" s="14" t="s">
        <v xmlns="http://schemas.openxmlformats.org/spreadsheetml/2006/main">127</v>
      </c>
      <c xmlns="http://schemas.openxmlformats.org/spreadsheetml/2006/main" r="C60" s="145" t="s">
        <v xmlns="http://schemas.openxmlformats.org/spreadsheetml/2006/main">128</v>
      </c>
      <c xmlns="http://schemas.openxmlformats.org/spreadsheetml/2006/main" r="D60" s="15">
        <v xmlns="http://schemas.openxmlformats.org/spreadsheetml/2006/main">0</v>
      </c>
      <c xmlns="http://schemas.openxmlformats.org/spreadsheetml/2006/main" r="E60" s="15">
        <v xmlns="http://schemas.openxmlformats.org/spreadsheetml/2006/main">0</v>
      </c>
      <c xmlns="http://schemas.openxmlformats.org/spreadsheetml/2006/main" r="F60" s="15">
        <f xmlns="http://schemas.openxmlformats.org/spreadsheetml/2006/main">'QTL budget'!C10</f>
        <v xmlns="http://schemas.openxmlformats.org/spreadsheetml/2006/main">151216</v>
      </c>
      <c xmlns="http://schemas.openxmlformats.org/spreadsheetml/2006/main" r="G60" s="15">
        <f xmlns="http://schemas.openxmlformats.org/spreadsheetml/2006/main">'QTL budget'!G10</f>
        <v xmlns="http://schemas.openxmlformats.org/spreadsheetml/2006/main">145000</v>
      </c>
      <c xmlns="http://schemas.openxmlformats.org/spreadsheetml/2006/main" r="H60" s="15">
        <f xmlns="http://schemas.openxmlformats.org/spreadsheetml/2006/main">'QTL budget'!E10+'QTL budget'!E25</f>
        <v xmlns="http://schemas.openxmlformats.org/spreadsheetml/2006/main">44947</v>
      </c>
      <c xmlns="http://schemas.openxmlformats.org/spreadsheetml/2006/main" r="I60" s="15">
        <f xmlns="http://schemas.openxmlformats.org/spreadsheetml/2006/main">G60-H60</f>
        <v xmlns="http://schemas.openxmlformats.org/spreadsheetml/2006/main">100053</v>
      </c>
      <c xmlns="http://schemas.openxmlformats.org/spreadsheetml/2006/main" r="J60" s="257" t="str">
        <f xmlns="http://schemas.openxmlformats.org/spreadsheetml/2006/main">'QTL budget'!H10</f>
        <v xmlns="http://schemas.openxmlformats.org/spreadsheetml/2006/main">United Kingdom</v>
      </c>
      <c xmlns="http://schemas.openxmlformats.org/spreadsheetml/2006/main" r="K60" s="10"/>
      <c xmlns="http://schemas.openxmlformats.org/spreadsheetml/2006/main" r="L60" s="10"/>
      <c xmlns="http://schemas.openxmlformats.org/spreadsheetml/2006/main" r="M60" s="10"/>
      <c xmlns="http://schemas.openxmlformats.org/spreadsheetml/2006/main" r="N60" s="10"/>
      <c xmlns="http://schemas.openxmlformats.org/spreadsheetml/2006/main" r="O60" s="10"/>
      <c xmlns="http://schemas.openxmlformats.org/spreadsheetml/2006/main" r="P60" s="10"/>
      <c xmlns="http://schemas.openxmlformats.org/spreadsheetml/2006/main" r="Q60" s="10"/>
    </row>
    <row xmlns:x14ac="http://schemas.microsoft.com/office/spreadsheetml/2009/9/ac" xmlns="http://schemas.openxmlformats.org/spreadsheetml/2006/main" r="61" spans="1:17" ht="24.75" customHeight="1" x14ac:dyDescent="0.2">
      <c xmlns="http://schemas.openxmlformats.org/spreadsheetml/2006/main" r="A61" s="13">
        <v xmlns="http://schemas.openxmlformats.org/spreadsheetml/2006/main">6</v>
      </c>
      <c xmlns="http://schemas.openxmlformats.org/spreadsheetml/2006/main" r="B61" s="14" t="s">
        <v xmlns="http://schemas.openxmlformats.org/spreadsheetml/2006/main">129</v>
      </c>
      <c xmlns="http://schemas.openxmlformats.org/spreadsheetml/2006/main" r="C61" s="145" t="s">
        <v xmlns="http://schemas.openxmlformats.org/spreadsheetml/2006/main">130</v>
      </c>
      <c xmlns="http://schemas.openxmlformats.org/spreadsheetml/2006/main" r="D61" s="15">
        <v xmlns="http://schemas.openxmlformats.org/spreadsheetml/2006/main">0</v>
      </c>
      <c xmlns="http://schemas.openxmlformats.org/spreadsheetml/2006/main" r="E61" s="15">
        <v xmlns="http://schemas.openxmlformats.org/spreadsheetml/2006/main">0</v>
      </c>
      <c xmlns="http://schemas.openxmlformats.org/spreadsheetml/2006/main" r="F61" s="15">
        <f xmlns="http://schemas.openxmlformats.org/spreadsheetml/2006/main">'QTL budget'!C72</f>
        <v xmlns="http://schemas.openxmlformats.org/spreadsheetml/2006/main">100000</v>
      </c>
      <c xmlns="http://schemas.openxmlformats.org/spreadsheetml/2006/main" r="G61" s="15">
        <f xmlns="http://schemas.openxmlformats.org/spreadsheetml/2006/main">'QTL budget'!G72</f>
        <v xmlns="http://schemas.openxmlformats.org/spreadsheetml/2006/main">0</v>
      </c>
      <c xmlns="http://schemas.openxmlformats.org/spreadsheetml/2006/main" r="H61" s="15">
        <f xmlns="http://schemas.openxmlformats.org/spreadsheetml/2006/main">'QTL budget'!E72+'QTL budget'!E44+'QTL budget'!E94+'QTL budget'!E84</f>
        <v xmlns="http://schemas.openxmlformats.org/spreadsheetml/2006/main">122616.59</v>
      </c>
      <c xmlns="http://schemas.openxmlformats.org/spreadsheetml/2006/main" r="I61" s="15">
        <v xmlns="http://schemas.openxmlformats.org/spreadsheetml/2006/main">0</v>
      </c>
      <c xmlns="http://schemas.openxmlformats.org/spreadsheetml/2006/main" r="J61" s="257"/>
      <c xmlns="http://schemas.openxmlformats.org/spreadsheetml/2006/main" r="K61" s="10"/>
      <c xmlns="http://schemas.openxmlformats.org/spreadsheetml/2006/main" r="L61" s="10"/>
      <c xmlns="http://schemas.openxmlformats.org/spreadsheetml/2006/main" r="M61" s="10"/>
      <c xmlns="http://schemas.openxmlformats.org/spreadsheetml/2006/main" r="N61" s="10"/>
      <c xmlns="http://schemas.openxmlformats.org/spreadsheetml/2006/main" r="O61" s="10"/>
      <c xmlns="http://schemas.openxmlformats.org/spreadsheetml/2006/main" r="P61" s="10"/>
      <c xmlns="http://schemas.openxmlformats.org/spreadsheetml/2006/main" r="Q61" s="10"/>
    </row>
    <row xmlns:x14ac="http://schemas.microsoft.com/office/spreadsheetml/2009/9/ac" xmlns="http://schemas.openxmlformats.org/spreadsheetml/2006/main" r="62" spans="1:17" ht="24" x14ac:dyDescent="0.2">
      <c xmlns="http://schemas.openxmlformats.org/spreadsheetml/2006/main" r="A62" s="13">
        <v xmlns="http://schemas.openxmlformats.org/spreadsheetml/2006/main">7</v>
      </c>
      <c xmlns="http://schemas.openxmlformats.org/spreadsheetml/2006/main" r="B62" s="14" t="s">
        <v xmlns="http://schemas.openxmlformats.org/spreadsheetml/2006/main">131</v>
      </c>
      <c xmlns="http://schemas.openxmlformats.org/spreadsheetml/2006/main" r="C62" s="13" t="s">
        <v xmlns="http://schemas.openxmlformats.org/spreadsheetml/2006/main">132</v>
      </c>
      <c xmlns="http://schemas.openxmlformats.org/spreadsheetml/2006/main" r="D62" s="15">
        <v xmlns="http://schemas.openxmlformats.org/spreadsheetml/2006/main">0</v>
      </c>
      <c xmlns="http://schemas.openxmlformats.org/spreadsheetml/2006/main" r="E62" s="15">
        <v xmlns="http://schemas.openxmlformats.org/spreadsheetml/2006/main">0</v>
      </c>
      <c xmlns="http://schemas.openxmlformats.org/spreadsheetml/2006/main" r="F62" s="15">
        <f xmlns="http://schemas.openxmlformats.org/spreadsheetml/2006/main">'QTL budget'!C44</f>
        <v xmlns="http://schemas.openxmlformats.org/spreadsheetml/2006/main">30000</v>
      </c>
      <c xmlns="http://schemas.openxmlformats.org/spreadsheetml/2006/main" r="G62" s="15">
        <f xmlns="http://schemas.openxmlformats.org/spreadsheetml/2006/main">'QTL budget'!G44</f>
        <v xmlns="http://schemas.openxmlformats.org/spreadsheetml/2006/main">0</v>
      </c>
      <c xmlns="http://schemas.openxmlformats.org/spreadsheetml/2006/main" r="H62" s="15">
        <v xmlns="http://schemas.openxmlformats.org/spreadsheetml/2006/main">0</v>
      </c>
      <c xmlns="http://schemas.openxmlformats.org/spreadsheetml/2006/main" r="I62" s="15">
        <v xmlns="http://schemas.openxmlformats.org/spreadsheetml/2006/main">0</v>
      </c>
      <c xmlns="http://schemas.openxmlformats.org/spreadsheetml/2006/main" r="J62" s="257"/>
      <c xmlns="http://schemas.openxmlformats.org/spreadsheetml/2006/main" r="K62" s="10"/>
      <c xmlns="http://schemas.openxmlformats.org/spreadsheetml/2006/main" r="L62" s="10"/>
      <c xmlns="http://schemas.openxmlformats.org/spreadsheetml/2006/main" r="M62" s="10"/>
      <c xmlns="http://schemas.openxmlformats.org/spreadsheetml/2006/main" r="N62" s="10"/>
      <c xmlns="http://schemas.openxmlformats.org/spreadsheetml/2006/main" r="O62" s="10"/>
      <c xmlns="http://schemas.openxmlformats.org/spreadsheetml/2006/main" r="P62" s="10"/>
      <c xmlns="http://schemas.openxmlformats.org/spreadsheetml/2006/main" r="Q62" s="10"/>
    </row>
    <row xmlns:x14ac="http://schemas.microsoft.com/office/spreadsheetml/2009/9/ac" xmlns="http://schemas.openxmlformats.org/spreadsheetml/2006/main" r="63" spans="1:17" x14ac:dyDescent="0.2">
      <c xmlns="http://schemas.openxmlformats.org/spreadsheetml/2006/main" r="A63" s="13"/>
      <c xmlns="http://schemas.openxmlformats.org/spreadsheetml/2006/main" r="B63" s="14"/>
      <c xmlns="http://schemas.openxmlformats.org/spreadsheetml/2006/main" r="C63" s="13"/>
      <c xmlns="http://schemas.openxmlformats.org/spreadsheetml/2006/main" r="D63" s="15"/>
      <c xmlns="http://schemas.openxmlformats.org/spreadsheetml/2006/main" r="E63" s="15"/>
      <c xmlns="http://schemas.openxmlformats.org/spreadsheetml/2006/main" r="F63" s="15"/>
      <c xmlns="http://schemas.openxmlformats.org/spreadsheetml/2006/main" r="G63" s="15"/>
      <c xmlns="http://schemas.openxmlformats.org/spreadsheetml/2006/main" r="H63" s="15"/>
      <c xmlns="http://schemas.openxmlformats.org/spreadsheetml/2006/main" r="I63" s="15"/>
      <c xmlns="http://schemas.openxmlformats.org/spreadsheetml/2006/main" r="J63" s="266"/>
      <c xmlns="http://schemas.openxmlformats.org/spreadsheetml/2006/main" r="K63" s="10"/>
      <c xmlns="http://schemas.openxmlformats.org/spreadsheetml/2006/main" r="L63" s="10"/>
      <c xmlns="http://schemas.openxmlformats.org/spreadsheetml/2006/main" r="M63" s="10"/>
      <c xmlns="http://schemas.openxmlformats.org/spreadsheetml/2006/main" r="N63" s="10"/>
      <c xmlns="http://schemas.openxmlformats.org/spreadsheetml/2006/main" r="O63" s="10"/>
      <c xmlns="http://schemas.openxmlformats.org/spreadsheetml/2006/main" r="P63" s="10"/>
      <c xmlns="http://schemas.openxmlformats.org/spreadsheetml/2006/main" r="Q63" s="10"/>
    </row>
    <row xmlns:x14ac="http://schemas.microsoft.com/office/spreadsheetml/2009/9/ac" xmlns="http://schemas.openxmlformats.org/spreadsheetml/2006/main" r="64" spans="1:17" s="19" customFormat="1" x14ac:dyDescent="0.2">
      <c xmlns="http://schemas.openxmlformats.org/spreadsheetml/2006/main" r="A64" s="77"/>
      <c xmlns="http://schemas.openxmlformats.org/spreadsheetml/2006/main" r="B64" s="17" t="s">
        <v xmlns="http://schemas.openxmlformats.org/spreadsheetml/2006/main">133</v>
      </c>
      <c xmlns="http://schemas.openxmlformats.org/spreadsheetml/2006/main" r="C64" s="11"/>
      <c xmlns="http://schemas.openxmlformats.org/spreadsheetml/2006/main" r="D64" s="18">
        <f xmlns="http://schemas.openxmlformats.org/spreadsheetml/2006/main">SUM(D56:D63)</f>
        <v xmlns="http://schemas.openxmlformats.org/spreadsheetml/2006/main">15000</v>
      </c>
      <c xmlns="http://schemas.openxmlformats.org/spreadsheetml/2006/main" r="E64" s="18">
        <f xmlns="http://schemas.openxmlformats.org/spreadsheetml/2006/main">SUM(E56:E63)</f>
        <v xmlns="http://schemas.openxmlformats.org/spreadsheetml/2006/main">4131</v>
      </c>
      <c xmlns="http://schemas.openxmlformats.org/spreadsheetml/2006/main" r="F64" s="18">
        <f xmlns="http://schemas.openxmlformats.org/spreadsheetml/2006/main">SUM(F56:F63)</f>
        <v xmlns="http://schemas.openxmlformats.org/spreadsheetml/2006/main">831216</v>
      </c>
      <c xmlns="http://schemas.openxmlformats.org/spreadsheetml/2006/main" r="G64" s="18">
        <f xmlns="http://schemas.openxmlformats.org/spreadsheetml/2006/main" t="shared" ref="G64:I64" si="4">SUM(G56:G63)</f>
        <v xmlns="http://schemas.openxmlformats.org/spreadsheetml/2006/main">195000</v>
      </c>
      <c xmlns="http://schemas.openxmlformats.org/spreadsheetml/2006/main" r="H64" s="18">
        <f xmlns="http://schemas.openxmlformats.org/spreadsheetml/2006/main">SUM(H56:H63)</f>
        <v xmlns="http://schemas.openxmlformats.org/spreadsheetml/2006/main">364541.06</v>
      </c>
      <c xmlns="http://schemas.openxmlformats.org/spreadsheetml/2006/main" r="I64" s="18">
        <f xmlns="http://schemas.openxmlformats.org/spreadsheetml/2006/main" t="shared" si="4"/>
        <v xmlns="http://schemas.openxmlformats.org/spreadsheetml/2006/main">150167.32</v>
      </c>
      <c xmlns="http://schemas.openxmlformats.org/spreadsheetml/2006/main" r="J64" s="267"/>
    </row>
    <row xmlns:x14ac="http://schemas.microsoft.com/office/spreadsheetml/2009/9/ac" xmlns="http://schemas.openxmlformats.org/spreadsheetml/2006/main" r="65" spans="1:17" s="19" customFormat="1" ht="24" x14ac:dyDescent="0.2">
      <c xmlns="http://schemas.openxmlformats.org/spreadsheetml/2006/main" r="A65" s="11"/>
      <c xmlns="http://schemas.openxmlformats.org/spreadsheetml/2006/main" r="B65" s="17" t="s">
        <v xmlns="http://schemas.openxmlformats.org/spreadsheetml/2006/main">134</v>
      </c>
      <c xmlns="http://schemas.openxmlformats.org/spreadsheetml/2006/main" r="C65" s="18"/>
      <c xmlns="http://schemas.openxmlformats.org/spreadsheetml/2006/main" r="D65" s="18">
        <f xmlns="http://schemas.openxmlformats.org/spreadsheetml/2006/main">('CTL budget'!H11*0.1)+'CTL budget'!H26+'CTL budget'!H27+('CTL budget'!H46/2)</f>
        <v xmlns="http://schemas.openxmlformats.org/spreadsheetml/2006/main">569936.64000000001</v>
      </c>
      <c xmlns="http://schemas.openxmlformats.org/spreadsheetml/2006/main" r="E65" s="18">
        <f xmlns="http://schemas.openxmlformats.org/spreadsheetml/2006/main">('CTL budget'!I11*0.1)+'CTL budget'!I26+'CTL budget'!I27+('CTL budget'!I46*0.5)</f>
        <v xmlns="http://schemas.openxmlformats.org/spreadsheetml/2006/main">610878.60199999996</v>
      </c>
      <c xmlns="http://schemas.openxmlformats.org/spreadsheetml/2006/main" r="F65" s="18">
        <v xmlns="http://schemas.openxmlformats.org/spreadsheetml/2006/main">0</v>
      </c>
      <c xmlns="http://schemas.openxmlformats.org/spreadsheetml/2006/main" r="G65" s="18">
        <v xmlns="http://schemas.openxmlformats.org/spreadsheetml/2006/main">0</v>
      </c>
      <c xmlns="http://schemas.openxmlformats.org/spreadsheetml/2006/main" r="H65" s="18">
        <v xmlns="http://schemas.openxmlformats.org/spreadsheetml/2006/main">0</v>
      </c>
      <c xmlns="http://schemas.openxmlformats.org/spreadsheetml/2006/main" r="I65" s="18">
        <v xmlns="http://schemas.openxmlformats.org/spreadsheetml/2006/main">0</v>
      </c>
      <c xmlns="http://schemas.openxmlformats.org/spreadsheetml/2006/main" r="J65" s="267"/>
    </row>
    <row xmlns:x14ac="http://schemas.microsoft.com/office/spreadsheetml/2009/9/ac" xmlns="http://schemas.openxmlformats.org/spreadsheetml/2006/main" r="66" spans="1:17" s="19" customFormat="1" ht="12.75" customHeight="1" x14ac:dyDescent="0.2">
      <c xmlns="http://schemas.openxmlformats.org/spreadsheetml/2006/main" r="A66" s="11"/>
      <c xmlns="http://schemas.openxmlformats.org/spreadsheetml/2006/main" r="B66" s="17" t="s">
        <v xmlns="http://schemas.openxmlformats.org/spreadsheetml/2006/main">135</v>
      </c>
      <c xmlns="http://schemas.openxmlformats.org/spreadsheetml/2006/main" r="C66" s="11"/>
      <c xmlns="http://schemas.openxmlformats.org/spreadsheetml/2006/main" r="D66" s="18">
        <f xmlns="http://schemas.openxmlformats.org/spreadsheetml/2006/main">D64+D65</f>
        <v xmlns="http://schemas.openxmlformats.org/spreadsheetml/2006/main">584936.64</v>
      </c>
      <c xmlns="http://schemas.openxmlformats.org/spreadsheetml/2006/main" r="E66" s="18">
        <f xmlns="http://schemas.openxmlformats.org/spreadsheetml/2006/main">E64+E65</f>
        <v xmlns="http://schemas.openxmlformats.org/spreadsheetml/2006/main">615009.60199999996</v>
      </c>
      <c xmlns="http://schemas.openxmlformats.org/spreadsheetml/2006/main" r="F66" s="18">
        <f xmlns="http://schemas.openxmlformats.org/spreadsheetml/2006/main">F64+F65</f>
        <v xmlns="http://schemas.openxmlformats.org/spreadsheetml/2006/main">831216</v>
      </c>
      <c xmlns="http://schemas.openxmlformats.org/spreadsheetml/2006/main" r="G66" s="18">
        <f xmlns="http://schemas.openxmlformats.org/spreadsheetml/2006/main" t="shared" ref="G66:I66" si="5">G64+G65</f>
        <v xmlns="http://schemas.openxmlformats.org/spreadsheetml/2006/main">195000</v>
      </c>
      <c xmlns="http://schemas.openxmlformats.org/spreadsheetml/2006/main" r="H66" s="18">
        <f xmlns="http://schemas.openxmlformats.org/spreadsheetml/2006/main" t="shared" si="5"/>
        <v xmlns="http://schemas.openxmlformats.org/spreadsheetml/2006/main">364541.06</v>
      </c>
      <c xmlns="http://schemas.openxmlformats.org/spreadsheetml/2006/main" r="I66" s="18">
        <f xmlns="http://schemas.openxmlformats.org/spreadsheetml/2006/main" t="shared" si="5"/>
        <v xmlns="http://schemas.openxmlformats.org/spreadsheetml/2006/main">150167.32</v>
      </c>
      <c xmlns="http://schemas.openxmlformats.org/spreadsheetml/2006/main" r="J66" s="267"/>
    </row>
    <row xmlns:x14ac="http://schemas.microsoft.com/office/spreadsheetml/2009/9/ac" xmlns="http://schemas.openxmlformats.org/spreadsheetml/2006/main" r="67" spans="1:17" s="19" customFormat="1" ht="12.75" customHeight="1" x14ac:dyDescent="0.2">
      <c xmlns="http://schemas.openxmlformats.org/spreadsheetml/2006/main" r="A67" s="84"/>
      <c xmlns="http://schemas.openxmlformats.org/spreadsheetml/2006/main" r="B67" s="83"/>
      <c xmlns="http://schemas.openxmlformats.org/spreadsheetml/2006/main" r="C67" s="84"/>
      <c xmlns="http://schemas.openxmlformats.org/spreadsheetml/2006/main" r="D67" s="80"/>
      <c xmlns="http://schemas.openxmlformats.org/spreadsheetml/2006/main" r="E67" s="80"/>
      <c xmlns="http://schemas.openxmlformats.org/spreadsheetml/2006/main" r="F67" s="80"/>
      <c xmlns="http://schemas.openxmlformats.org/spreadsheetml/2006/main" r="G67" s="80"/>
      <c xmlns="http://schemas.openxmlformats.org/spreadsheetml/2006/main" r="H67" s="80"/>
      <c xmlns="http://schemas.openxmlformats.org/spreadsheetml/2006/main" r="I67" s="80"/>
      <c xmlns="http://schemas.openxmlformats.org/spreadsheetml/2006/main" r="J67" s="268"/>
    </row>
    <row xmlns:x14ac="http://schemas.microsoft.com/office/spreadsheetml/2009/9/ac" xmlns="http://schemas.openxmlformats.org/spreadsheetml/2006/main" r="68" spans="1:17" s="19" customFormat="1" ht="12.75" customHeight="1" x14ac:dyDescent="0.2">
      <c xmlns="http://schemas.openxmlformats.org/spreadsheetml/2006/main" r="A68" s="84"/>
      <c xmlns="http://schemas.openxmlformats.org/spreadsheetml/2006/main" r="B68" s="83"/>
      <c xmlns="http://schemas.openxmlformats.org/spreadsheetml/2006/main" r="C68" s="84"/>
      <c xmlns="http://schemas.openxmlformats.org/spreadsheetml/2006/main" r="D68" s="80"/>
      <c xmlns="http://schemas.openxmlformats.org/spreadsheetml/2006/main" r="E68" s="80"/>
      <c xmlns="http://schemas.openxmlformats.org/spreadsheetml/2006/main" r="F68" s="80"/>
      <c xmlns="http://schemas.openxmlformats.org/spreadsheetml/2006/main" r="G68" s="80"/>
      <c xmlns="http://schemas.openxmlformats.org/spreadsheetml/2006/main" r="H68" s="80"/>
      <c xmlns="http://schemas.openxmlformats.org/spreadsheetml/2006/main" r="I68" s="80"/>
      <c xmlns="http://schemas.openxmlformats.org/spreadsheetml/2006/main" r="J68" s="268"/>
    </row>
    <row xmlns:x14ac="http://schemas.microsoft.com/office/spreadsheetml/2009/9/ac" xmlns="http://schemas.openxmlformats.org/spreadsheetml/2006/main" r="69" spans="1:17" x14ac:dyDescent="0.2">
      <c xmlns="http://schemas.openxmlformats.org/spreadsheetml/2006/main" r="B69" s="23"/>
      <c xmlns="http://schemas.openxmlformats.org/spreadsheetml/2006/main" r="C69" s="22"/>
      <c xmlns="http://schemas.openxmlformats.org/spreadsheetml/2006/main" r="K69" s="10"/>
      <c xmlns="http://schemas.openxmlformats.org/spreadsheetml/2006/main" r="L69" s="10"/>
      <c xmlns="http://schemas.openxmlformats.org/spreadsheetml/2006/main" r="M69" s="10"/>
      <c xmlns="http://schemas.openxmlformats.org/spreadsheetml/2006/main" r="N69" s="10"/>
      <c xmlns="http://schemas.openxmlformats.org/spreadsheetml/2006/main" r="O69" s="10"/>
      <c xmlns="http://schemas.openxmlformats.org/spreadsheetml/2006/main" r="P69" s="10"/>
      <c xmlns="http://schemas.openxmlformats.org/spreadsheetml/2006/main" r="Q69" s="10"/>
    </row>
    <row xmlns:x14ac="http://schemas.microsoft.com/office/spreadsheetml/2009/9/ac" xmlns="http://schemas.openxmlformats.org/spreadsheetml/2006/main" r="70" spans="1:17" x14ac:dyDescent="0.2">
      <c xmlns="http://schemas.openxmlformats.org/spreadsheetml/2006/main" r="B70" s="23"/>
      <c xmlns="http://schemas.openxmlformats.org/spreadsheetml/2006/main" r="C70" s="22"/>
      <c xmlns="http://schemas.openxmlformats.org/spreadsheetml/2006/main" r="K70" s="10"/>
      <c xmlns="http://schemas.openxmlformats.org/spreadsheetml/2006/main" r="L70" s="10"/>
      <c xmlns="http://schemas.openxmlformats.org/spreadsheetml/2006/main" r="M70" s="10"/>
      <c xmlns="http://schemas.openxmlformats.org/spreadsheetml/2006/main" r="N70" s="10"/>
      <c xmlns="http://schemas.openxmlformats.org/spreadsheetml/2006/main" r="O70" s="10"/>
      <c xmlns="http://schemas.openxmlformats.org/spreadsheetml/2006/main" r="P70" s="10"/>
      <c xmlns="http://schemas.openxmlformats.org/spreadsheetml/2006/main" r="Q70" s="10"/>
    </row>
    <row xmlns:x14ac="http://schemas.microsoft.com/office/spreadsheetml/2009/9/ac" xmlns="http://schemas.openxmlformats.org/spreadsheetml/2006/main" r="71" spans="1:17" s="21" customFormat="1" x14ac:dyDescent="0.2">
      <c xmlns="http://schemas.openxmlformats.org/spreadsheetml/2006/main" r="A71" s="2" t="s">
        <v xmlns="http://schemas.openxmlformats.org/spreadsheetml/2006/main">136</v>
      </c>
      <c xmlns="http://schemas.openxmlformats.org/spreadsheetml/2006/main" r="B71" s="2"/>
      <c xmlns="http://schemas.openxmlformats.org/spreadsheetml/2006/main" r="C71" s="29"/>
      <c xmlns="http://schemas.openxmlformats.org/spreadsheetml/2006/main" r="D71" s="20"/>
      <c xmlns="http://schemas.openxmlformats.org/spreadsheetml/2006/main" r="E71" s="20"/>
      <c xmlns="http://schemas.openxmlformats.org/spreadsheetml/2006/main" r="F71" s="20"/>
      <c xmlns="http://schemas.openxmlformats.org/spreadsheetml/2006/main" r="G71" s="20"/>
      <c xmlns="http://schemas.openxmlformats.org/spreadsheetml/2006/main" r="H71" s="20"/>
      <c xmlns="http://schemas.openxmlformats.org/spreadsheetml/2006/main" r="I71" s="20"/>
      <c xmlns="http://schemas.openxmlformats.org/spreadsheetml/2006/main" r="J71" s="226"/>
    </row>
    <row xmlns:x14ac="http://schemas.microsoft.com/office/spreadsheetml/2009/9/ac" xmlns="http://schemas.openxmlformats.org/spreadsheetml/2006/main" r="72" spans="1:17" x14ac:dyDescent="0.2">
      <c xmlns="http://schemas.openxmlformats.org/spreadsheetml/2006/main" r="K72" s="10"/>
      <c xmlns="http://schemas.openxmlformats.org/spreadsheetml/2006/main" r="L72" s="10"/>
      <c xmlns="http://schemas.openxmlformats.org/spreadsheetml/2006/main" r="M72" s="10"/>
      <c xmlns="http://schemas.openxmlformats.org/spreadsheetml/2006/main" r="N72" s="10"/>
      <c xmlns="http://schemas.openxmlformats.org/spreadsheetml/2006/main" r="O72" s="10"/>
      <c xmlns="http://schemas.openxmlformats.org/spreadsheetml/2006/main" r="P72" s="10"/>
      <c xmlns="http://schemas.openxmlformats.org/spreadsheetml/2006/main" r="Q72" s="10"/>
    </row>
    <row xmlns:x14ac="http://schemas.microsoft.com/office/spreadsheetml/2009/9/ac" xmlns="http://schemas.openxmlformats.org/spreadsheetml/2006/main" r="73" spans="1:17" ht="21" customHeight="1" x14ac:dyDescent="0.2">
      <c xmlns="http://schemas.openxmlformats.org/spreadsheetml/2006/main" r="A73" s="286" t="s">
        <v xmlns="http://schemas.openxmlformats.org/spreadsheetml/2006/main">137</v>
      </c>
      <c xmlns="http://schemas.openxmlformats.org/spreadsheetml/2006/main" r="B73" s="286" t="s">
        <v xmlns="http://schemas.openxmlformats.org/spreadsheetml/2006/main">138</v>
      </c>
      <c xmlns="http://schemas.openxmlformats.org/spreadsheetml/2006/main" r="C73" s="287" t="s">
        <v xmlns="http://schemas.openxmlformats.org/spreadsheetml/2006/main">139</v>
      </c>
      <c xmlns="http://schemas.openxmlformats.org/spreadsheetml/2006/main" r="D73" s="290" t="s">
        <v xmlns="http://schemas.openxmlformats.org/spreadsheetml/2006/main">140</v>
      </c>
      <c xmlns="http://schemas.openxmlformats.org/spreadsheetml/2006/main" r="E73" s="291"/>
      <c xmlns="http://schemas.openxmlformats.org/spreadsheetml/2006/main" r="F73" s="290" t="s">
        <v xmlns="http://schemas.openxmlformats.org/spreadsheetml/2006/main">141</v>
      </c>
      <c xmlns="http://schemas.openxmlformats.org/spreadsheetml/2006/main" r="G73" s="292"/>
      <c xmlns="http://schemas.openxmlformats.org/spreadsheetml/2006/main" r="H73" s="293"/>
      <c xmlns="http://schemas.openxmlformats.org/spreadsheetml/2006/main" r="I73" s="293"/>
      <c xmlns="http://schemas.openxmlformats.org/spreadsheetml/2006/main" r="J73" s="291"/>
      <c xmlns="http://schemas.openxmlformats.org/spreadsheetml/2006/main" r="K73" s="10"/>
      <c xmlns="http://schemas.openxmlformats.org/spreadsheetml/2006/main" r="L73" s="10"/>
      <c xmlns="http://schemas.openxmlformats.org/spreadsheetml/2006/main" r="M73" s="10"/>
      <c xmlns="http://schemas.openxmlformats.org/spreadsheetml/2006/main" r="N73" s="10"/>
      <c xmlns="http://schemas.openxmlformats.org/spreadsheetml/2006/main" r="O73" s="10"/>
      <c xmlns="http://schemas.openxmlformats.org/spreadsheetml/2006/main" r="P73" s="10"/>
      <c xmlns="http://schemas.openxmlformats.org/spreadsheetml/2006/main" r="Q73" s="10"/>
    </row>
    <row xmlns:x14ac="http://schemas.microsoft.com/office/spreadsheetml/2009/9/ac" xmlns="http://schemas.openxmlformats.org/spreadsheetml/2006/main" r="74" spans="1:17" ht="22.5" customHeight="1" x14ac:dyDescent="0.2">
      <c xmlns="http://schemas.openxmlformats.org/spreadsheetml/2006/main" r="A74" s="286"/>
      <c xmlns="http://schemas.openxmlformats.org/spreadsheetml/2006/main" r="B74" s="286"/>
      <c xmlns="http://schemas.openxmlformats.org/spreadsheetml/2006/main" r="C74" s="288"/>
      <c xmlns="http://schemas.openxmlformats.org/spreadsheetml/2006/main" r="D74" s="143" t="s">
        <v xmlns="http://schemas.openxmlformats.org/spreadsheetml/2006/main">142</v>
      </c>
      <c xmlns="http://schemas.openxmlformats.org/spreadsheetml/2006/main" r="E74" s="143" t="s">
        <v xmlns="http://schemas.openxmlformats.org/spreadsheetml/2006/main">143</v>
      </c>
      <c xmlns="http://schemas.openxmlformats.org/spreadsheetml/2006/main" r="F74" s="221" t="s">
        <v xmlns="http://schemas.openxmlformats.org/spreadsheetml/2006/main">144</v>
      </c>
      <c xmlns="http://schemas.openxmlformats.org/spreadsheetml/2006/main" r="G74" s="221" t="s">
        <v xmlns="http://schemas.openxmlformats.org/spreadsheetml/2006/main">145</v>
      </c>
      <c xmlns="http://schemas.openxmlformats.org/spreadsheetml/2006/main" r="H74" s="221" t="s">
        <v xmlns="http://schemas.openxmlformats.org/spreadsheetml/2006/main">146</v>
      </c>
      <c xmlns="http://schemas.openxmlformats.org/spreadsheetml/2006/main" r="I74" s="221" t="s">
        <v xmlns="http://schemas.openxmlformats.org/spreadsheetml/2006/main">147</v>
      </c>
      <c xmlns="http://schemas.openxmlformats.org/spreadsheetml/2006/main" r="J74" s="143" t="s">
        <v xmlns="http://schemas.openxmlformats.org/spreadsheetml/2006/main">148</v>
      </c>
      <c xmlns="http://schemas.openxmlformats.org/spreadsheetml/2006/main" r="K74" s="10"/>
      <c xmlns="http://schemas.openxmlformats.org/spreadsheetml/2006/main" r="L74" s="10"/>
      <c xmlns="http://schemas.openxmlformats.org/spreadsheetml/2006/main" r="M74" s="10"/>
      <c xmlns="http://schemas.openxmlformats.org/spreadsheetml/2006/main" r="N74" s="10"/>
      <c xmlns="http://schemas.openxmlformats.org/spreadsheetml/2006/main" r="O74" s="10"/>
      <c xmlns="http://schemas.openxmlformats.org/spreadsheetml/2006/main" r="P74" s="10"/>
      <c xmlns="http://schemas.openxmlformats.org/spreadsheetml/2006/main" r="Q74" s="10"/>
    </row>
    <row xmlns:x14ac="http://schemas.microsoft.com/office/spreadsheetml/2009/9/ac" xmlns="http://schemas.openxmlformats.org/spreadsheetml/2006/main" r="75" spans="1:17" ht="72" x14ac:dyDescent="0.2">
      <c xmlns="http://schemas.openxmlformats.org/spreadsheetml/2006/main" r="A75" s="286"/>
      <c xmlns="http://schemas.openxmlformats.org/spreadsheetml/2006/main" r="B75" s="286"/>
      <c xmlns="http://schemas.openxmlformats.org/spreadsheetml/2006/main" r="C75" s="289"/>
      <c xmlns="http://schemas.openxmlformats.org/spreadsheetml/2006/main" r="D75" s="12" t="s">
        <v xmlns="http://schemas.openxmlformats.org/spreadsheetml/2006/main">149</v>
      </c>
      <c xmlns="http://schemas.openxmlformats.org/spreadsheetml/2006/main" r="E75" s="220" t="s">
        <v xmlns="http://schemas.openxmlformats.org/spreadsheetml/2006/main">150</v>
      </c>
      <c xmlns="http://schemas.openxmlformats.org/spreadsheetml/2006/main" r="F75" s="220" t="s">
        <v xmlns="http://schemas.openxmlformats.org/spreadsheetml/2006/main">151</v>
      </c>
      <c xmlns="http://schemas.openxmlformats.org/spreadsheetml/2006/main" r="G75" s="220" t="s">
        <v xmlns="http://schemas.openxmlformats.org/spreadsheetml/2006/main">152</v>
      </c>
      <c xmlns="http://schemas.openxmlformats.org/spreadsheetml/2006/main" r="H75" s="220" t="s">
        <v xmlns="http://schemas.openxmlformats.org/spreadsheetml/2006/main">153</v>
      </c>
      <c xmlns="http://schemas.openxmlformats.org/spreadsheetml/2006/main" r="I75" s="220" t="s">
        <v xmlns="http://schemas.openxmlformats.org/spreadsheetml/2006/main">154</v>
      </c>
      <c xmlns="http://schemas.openxmlformats.org/spreadsheetml/2006/main" r="J75" s="220" t="s">
        <v xmlns="http://schemas.openxmlformats.org/spreadsheetml/2006/main">155</v>
      </c>
      <c xmlns="http://schemas.openxmlformats.org/spreadsheetml/2006/main" r="K75" s="10"/>
      <c xmlns="http://schemas.openxmlformats.org/spreadsheetml/2006/main" r="L75" s="10"/>
      <c xmlns="http://schemas.openxmlformats.org/spreadsheetml/2006/main" r="M75" s="10"/>
      <c xmlns="http://schemas.openxmlformats.org/spreadsheetml/2006/main" r="N75" s="10"/>
      <c xmlns="http://schemas.openxmlformats.org/spreadsheetml/2006/main" r="O75" s="10"/>
      <c xmlns="http://schemas.openxmlformats.org/spreadsheetml/2006/main" r="P75" s="10"/>
      <c xmlns="http://schemas.openxmlformats.org/spreadsheetml/2006/main" r="Q75" s="10"/>
    </row>
    <row xmlns:x14ac="http://schemas.microsoft.com/office/spreadsheetml/2009/9/ac" xmlns="http://schemas.openxmlformats.org/spreadsheetml/2006/main" r="76" spans="1:17" x14ac:dyDescent="0.2">
      <c xmlns="http://schemas.openxmlformats.org/spreadsheetml/2006/main" r="K76" s="10"/>
      <c xmlns="http://schemas.openxmlformats.org/spreadsheetml/2006/main" r="L76" s="10"/>
      <c xmlns="http://schemas.openxmlformats.org/spreadsheetml/2006/main" r="M76" s="10"/>
      <c xmlns="http://schemas.openxmlformats.org/spreadsheetml/2006/main" r="N76" s="10"/>
      <c xmlns="http://schemas.openxmlformats.org/spreadsheetml/2006/main" r="O76" s="10"/>
      <c xmlns="http://schemas.openxmlformats.org/spreadsheetml/2006/main" r="P76" s="10"/>
      <c xmlns="http://schemas.openxmlformats.org/spreadsheetml/2006/main" r="Q76" s="10"/>
    </row>
    <row xmlns:x14ac="http://schemas.microsoft.com/office/spreadsheetml/2009/9/ac" xmlns="http://schemas.openxmlformats.org/spreadsheetml/2006/main" r="77" spans="1:17" ht="24" x14ac:dyDescent="0.2">
      <c xmlns="http://schemas.openxmlformats.org/spreadsheetml/2006/main" r="A77" s="13">
        <v xmlns="http://schemas.openxmlformats.org/spreadsheetml/2006/main">1</v>
      </c>
      <c xmlns="http://schemas.openxmlformats.org/spreadsheetml/2006/main" r="B77" s="14" t="s">
        <v xmlns="http://schemas.openxmlformats.org/spreadsheetml/2006/main">156</v>
      </c>
      <c xmlns="http://schemas.openxmlformats.org/spreadsheetml/2006/main" r="C77" s="13" t="s">
        <v xmlns="http://schemas.openxmlformats.org/spreadsheetml/2006/main">157</v>
      </c>
      <c xmlns="http://schemas.openxmlformats.org/spreadsheetml/2006/main" r="D77" s="15">
        <f xmlns="http://schemas.openxmlformats.org/spreadsheetml/2006/main">'CTL budget'!H69</f>
        <v xmlns="http://schemas.openxmlformats.org/spreadsheetml/2006/main">10000</v>
      </c>
      <c xmlns="http://schemas.openxmlformats.org/spreadsheetml/2006/main" r="E77" s="25">
        <f xmlns="http://schemas.openxmlformats.org/spreadsheetml/2006/main">'CTL budget'!I69</f>
        <v xmlns="http://schemas.openxmlformats.org/spreadsheetml/2006/main">0</v>
      </c>
      <c xmlns="http://schemas.openxmlformats.org/spreadsheetml/2006/main" r="F77" s="16">
        <f xmlns="http://schemas.openxmlformats.org/spreadsheetml/2006/main">'QTL budget'!C20</f>
        <v xmlns="http://schemas.openxmlformats.org/spreadsheetml/2006/main">100000</v>
      </c>
      <c xmlns="http://schemas.openxmlformats.org/spreadsheetml/2006/main" r="G77" s="25">
        <f xmlns="http://schemas.openxmlformats.org/spreadsheetml/2006/main">'QTL budget'!G20+'QTL budget'!G42+'QTL budget'!G47+'QTL budget'!G102</f>
        <v xmlns="http://schemas.openxmlformats.org/spreadsheetml/2006/main">105101</v>
      </c>
      <c xmlns="http://schemas.openxmlformats.org/spreadsheetml/2006/main" r="H77" s="25">
        <f xmlns="http://schemas.openxmlformats.org/spreadsheetml/2006/main">'QTL budget'!E20+'QTL budget'!E42+'QTL budget'!E47+'QTL budget'!E102</f>
        <v xmlns="http://schemas.openxmlformats.org/spreadsheetml/2006/main">20000</v>
      </c>
      <c xmlns="http://schemas.openxmlformats.org/spreadsheetml/2006/main" r="I77" s="16">
        <f xmlns="http://schemas.openxmlformats.org/spreadsheetml/2006/main">G77-H77</f>
        <v xmlns="http://schemas.openxmlformats.org/spreadsheetml/2006/main">85101</v>
      </c>
      <c xmlns="http://schemas.openxmlformats.org/spreadsheetml/2006/main" r="J77" s="257" t="s">
        <v xmlns="http://schemas.openxmlformats.org/spreadsheetml/2006/main">158</v>
      </c>
      <c xmlns="http://schemas.openxmlformats.org/spreadsheetml/2006/main" r="K77" s="10"/>
      <c xmlns="http://schemas.openxmlformats.org/spreadsheetml/2006/main" r="L77" s="10"/>
      <c xmlns="http://schemas.openxmlformats.org/spreadsheetml/2006/main" r="M77" s="10"/>
      <c xmlns="http://schemas.openxmlformats.org/spreadsheetml/2006/main" r="N77" s="10"/>
      <c xmlns="http://schemas.openxmlformats.org/spreadsheetml/2006/main" r="O77" s="10"/>
      <c xmlns="http://schemas.openxmlformats.org/spreadsheetml/2006/main" r="P77" s="10"/>
      <c xmlns="http://schemas.openxmlformats.org/spreadsheetml/2006/main" r="Q77" s="10"/>
    </row>
    <row xmlns:x14ac="http://schemas.microsoft.com/office/spreadsheetml/2009/9/ac" xmlns="http://schemas.openxmlformats.org/spreadsheetml/2006/main" r="78" spans="1:17" ht="24" x14ac:dyDescent="0.2">
      <c xmlns="http://schemas.openxmlformats.org/spreadsheetml/2006/main" r="A78" s="13">
        <v xmlns="http://schemas.openxmlformats.org/spreadsheetml/2006/main">2</v>
      </c>
      <c xmlns="http://schemas.openxmlformats.org/spreadsheetml/2006/main" r="B78" s="89" t="s">
        <v xmlns="http://schemas.openxmlformats.org/spreadsheetml/2006/main">159</v>
      </c>
      <c xmlns="http://schemas.openxmlformats.org/spreadsheetml/2006/main" r="C78" s="13" t="s">
        <v xmlns="http://schemas.openxmlformats.org/spreadsheetml/2006/main">160</v>
      </c>
      <c xmlns="http://schemas.openxmlformats.org/spreadsheetml/2006/main" r="D78" s="25">
        <v xmlns="http://schemas.openxmlformats.org/spreadsheetml/2006/main">0</v>
      </c>
      <c xmlns="http://schemas.openxmlformats.org/spreadsheetml/2006/main" r="E78" s="25">
        <v xmlns="http://schemas.openxmlformats.org/spreadsheetml/2006/main">0</v>
      </c>
      <c xmlns="http://schemas.openxmlformats.org/spreadsheetml/2006/main" r="F78" s="25">
        <v xmlns="http://schemas.openxmlformats.org/spreadsheetml/2006/main">0</v>
      </c>
      <c xmlns="http://schemas.openxmlformats.org/spreadsheetml/2006/main" r="G78" s="25">
        <v xmlns="http://schemas.openxmlformats.org/spreadsheetml/2006/main">0</v>
      </c>
      <c xmlns="http://schemas.openxmlformats.org/spreadsheetml/2006/main" r="H78" s="25">
        <v xmlns="http://schemas.openxmlformats.org/spreadsheetml/2006/main">0</v>
      </c>
      <c xmlns="http://schemas.openxmlformats.org/spreadsheetml/2006/main" r="I78" s="25">
        <v xmlns="http://schemas.openxmlformats.org/spreadsheetml/2006/main">0</v>
      </c>
      <c xmlns="http://schemas.openxmlformats.org/spreadsheetml/2006/main" r="J78" s="257"/>
      <c xmlns="http://schemas.openxmlformats.org/spreadsheetml/2006/main" r="K78" s="10"/>
      <c xmlns="http://schemas.openxmlformats.org/spreadsheetml/2006/main" r="L78" s="10"/>
      <c xmlns="http://schemas.openxmlformats.org/spreadsheetml/2006/main" r="M78" s="10"/>
      <c xmlns="http://schemas.openxmlformats.org/spreadsheetml/2006/main" r="N78" s="10"/>
      <c xmlns="http://schemas.openxmlformats.org/spreadsheetml/2006/main" r="O78" s="10"/>
      <c xmlns="http://schemas.openxmlformats.org/spreadsheetml/2006/main" r="P78" s="10"/>
      <c xmlns="http://schemas.openxmlformats.org/spreadsheetml/2006/main" r="Q78" s="10"/>
    </row>
    <row xmlns:x14ac="http://schemas.microsoft.com/office/spreadsheetml/2009/9/ac" xmlns="http://schemas.openxmlformats.org/spreadsheetml/2006/main" r="79" spans="1:17" ht="24" customHeight="1" x14ac:dyDescent="0.2">
      <c xmlns="http://schemas.openxmlformats.org/spreadsheetml/2006/main" r="A79" s="13">
        <v xmlns="http://schemas.openxmlformats.org/spreadsheetml/2006/main">3</v>
      </c>
      <c xmlns="http://schemas.openxmlformats.org/spreadsheetml/2006/main" r="B79" s="14" t="s">
        <v xmlns="http://schemas.openxmlformats.org/spreadsheetml/2006/main">161</v>
      </c>
      <c xmlns="http://schemas.openxmlformats.org/spreadsheetml/2006/main" r="C79" s="13" t="s">
        <v xmlns="http://schemas.openxmlformats.org/spreadsheetml/2006/main">162</v>
      </c>
      <c xmlns="http://schemas.openxmlformats.org/spreadsheetml/2006/main" r="D79" s="25">
        <v xmlns="http://schemas.openxmlformats.org/spreadsheetml/2006/main">0</v>
      </c>
      <c xmlns="http://schemas.openxmlformats.org/spreadsheetml/2006/main" r="E79" s="25">
        <v xmlns="http://schemas.openxmlformats.org/spreadsheetml/2006/main">0</v>
      </c>
      <c xmlns="http://schemas.openxmlformats.org/spreadsheetml/2006/main" r="F79" s="16">
        <f xmlns="http://schemas.openxmlformats.org/spreadsheetml/2006/main">'QTL budget'!C41</f>
        <v xmlns="http://schemas.openxmlformats.org/spreadsheetml/2006/main">50000</v>
      </c>
      <c xmlns="http://schemas.openxmlformats.org/spreadsheetml/2006/main" r="G79" s="16">
        <f xmlns="http://schemas.openxmlformats.org/spreadsheetml/2006/main">'QTL budget'!G41+'QTL budget'!G50+'QTL budget'!G77</f>
        <v xmlns="http://schemas.openxmlformats.org/spreadsheetml/2006/main">76733</v>
      </c>
      <c xmlns="http://schemas.openxmlformats.org/spreadsheetml/2006/main" r="H79" s="16">
        <f xmlns="http://schemas.openxmlformats.org/spreadsheetml/2006/main">'QTL budget'!E41+'QTL budget'!E50+'QTL budget'!E77+'QTL budget'!E89</f>
        <v xmlns="http://schemas.openxmlformats.org/spreadsheetml/2006/main">19437.260000000002</v>
      </c>
      <c xmlns="http://schemas.openxmlformats.org/spreadsheetml/2006/main" r="I79" s="16">
        <f xmlns="http://schemas.openxmlformats.org/spreadsheetml/2006/main">G79-H79</f>
        <v xmlns="http://schemas.openxmlformats.org/spreadsheetml/2006/main">57295.74</v>
      </c>
      <c xmlns="http://schemas.openxmlformats.org/spreadsheetml/2006/main" r="J79" s="257" t="s">
        <v xmlns="http://schemas.openxmlformats.org/spreadsheetml/2006/main">163</v>
      </c>
      <c xmlns="http://schemas.openxmlformats.org/spreadsheetml/2006/main" r="K79" s="10"/>
      <c xmlns="http://schemas.openxmlformats.org/spreadsheetml/2006/main" r="L79" s="10"/>
      <c xmlns="http://schemas.openxmlformats.org/spreadsheetml/2006/main" r="M79" s="10"/>
      <c xmlns="http://schemas.openxmlformats.org/spreadsheetml/2006/main" r="N79" s="10"/>
      <c xmlns="http://schemas.openxmlformats.org/spreadsheetml/2006/main" r="O79" s="10"/>
      <c xmlns="http://schemas.openxmlformats.org/spreadsheetml/2006/main" r="P79" s="10"/>
      <c xmlns="http://schemas.openxmlformats.org/spreadsheetml/2006/main" r="Q79" s="10"/>
    </row>
    <row xmlns:x14ac="http://schemas.microsoft.com/office/spreadsheetml/2009/9/ac" xmlns="http://schemas.openxmlformats.org/spreadsheetml/2006/main" r="80" spans="1:17" ht="24" x14ac:dyDescent="0.2">
      <c xmlns="http://schemas.openxmlformats.org/spreadsheetml/2006/main" r="A80" s="13">
        <v xmlns="http://schemas.openxmlformats.org/spreadsheetml/2006/main">4</v>
      </c>
      <c xmlns="http://schemas.openxmlformats.org/spreadsheetml/2006/main" r="B80" s="14" t="s">
        <v xmlns="http://schemas.openxmlformats.org/spreadsheetml/2006/main">164</v>
      </c>
      <c xmlns="http://schemas.openxmlformats.org/spreadsheetml/2006/main" r="C80" s="13" t="s">
        <v xmlns="http://schemas.openxmlformats.org/spreadsheetml/2006/main">165</v>
      </c>
      <c xmlns="http://schemas.openxmlformats.org/spreadsheetml/2006/main" r="D80" s="25">
        <v xmlns="http://schemas.openxmlformats.org/spreadsheetml/2006/main">0</v>
      </c>
      <c xmlns="http://schemas.openxmlformats.org/spreadsheetml/2006/main" r="E80" s="25">
        <v xmlns="http://schemas.openxmlformats.org/spreadsheetml/2006/main">0</v>
      </c>
      <c xmlns="http://schemas.openxmlformats.org/spreadsheetml/2006/main" r="F80" s="25">
        <v xmlns="http://schemas.openxmlformats.org/spreadsheetml/2006/main">0</v>
      </c>
      <c xmlns="http://schemas.openxmlformats.org/spreadsheetml/2006/main" r="G80" s="273">
        <v xmlns="http://schemas.openxmlformats.org/spreadsheetml/2006/main">0</v>
      </c>
      <c xmlns="http://schemas.openxmlformats.org/spreadsheetml/2006/main" r="H80" s="274">
        <f xmlns="http://schemas.openxmlformats.org/spreadsheetml/2006/main">'QTL budget'!E138</f>
        <v xmlns="http://schemas.openxmlformats.org/spreadsheetml/2006/main">-33717</v>
      </c>
      <c xmlns="http://schemas.openxmlformats.org/spreadsheetml/2006/main" r="I80" s="25">
        <v xmlns="http://schemas.openxmlformats.org/spreadsheetml/2006/main">0</v>
      </c>
      <c xmlns="http://schemas.openxmlformats.org/spreadsheetml/2006/main" r="J80" s="257"/>
      <c xmlns="http://schemas.openxmlformats.org/spreadsheetml/2006/main" r="K80" s="10"/>
      <c xmlns="http://schemas.openxmlformats.org/spreadsheetml/2006/main" r="L80" s="10"/>
      <c xmlns="http://schemas.openxmlformats.org/spreadsheetml/2006/main" r="M80" s="10"/>
      <c xmlns="http://schemas.openxmlformats.org/spreadsheetml/2006/main" r="N80" s="10"/>
      <c xmlns="http://schemas.openxmlformats.org/spreadsheetml/2006/main" r="O80" s="10"/>
      <c xmlns="http://schemas.openxmlformats.org/spreadsheetml/2006/main" r="P80" s="10"/>
      <c xmlns="http://schemas.openxmlformats.org/spreadsheetml/2006/main" r="Q80" s="10"/>
    </row>
    <row xmlns:x14ac="http://schemas.microsoft.com/office/spreadsheetml/2009/9/ac" xmlns="http://schemas.openxmlformats.org/spreadsheetml/2006/main" r="81" spans="1:17" ht="48" x14ac:dyDescent="0.2">
      <c xmlns="http://schemas.openxmlformats.org/spreadsheetml/2006/main" r="A81" s="13">
        <v xmlns="http://schemas.openxmlformats.org/spreadsheetml/2006/main">5</v>
      </c>
      <c xmlns="http://schemas.openxmlformats.org/spreadsheetml/2006/main" r="B81" s="27" t="s">
        <v xmlns="http://schemas.openxmlformats.org/spreadsheetml/2006/main">166</v>
      </c>
      <c xmlns="http://schemas.openxmlformats.org/spreadsheetml/2006/main" r="C81" s="146" t="s">
        <v xmlns="http://schemas.openxmlformats.org/spreadsheetml/2006/main">167</v>
      </c>
      <c xmlns="http://schemas.openxmlformats.org/spreadsheetml/2006/main" r="D81" s="25">
        <v xmlns="http://schemas.openxmlformats.org/spreadsheetml/2006/main">0</v>
      </c>
      <c xmlns="http://schemas.openxmlformats.org/spreadsheetml/2006/main" r="E81" s="25">
        <v xmlns="http://schemas.openxmlformats.org/spreadsheetml/2006/main">0</v>
      </c>
      <c xmlns="http://schemas.openxmlformats.org/spreadsheetml/2006/main" r="F81" s="25">
        <f xmlns="http://schemas.openxmlformats.org/spreadsheetml/2006/main">'QTL budget'!C46</f>
        <v xmlns="http://schemas.openxmlformats.org/spreadsheetml/2006/main">30000</v>
      </c>
      <c xmlns="http://schemas.openxmlformats.org/spreadsheetml/2006/main" r="G81" s="25">
        <f xmlns="http://schemas.openxmlformats.org/spreadsheetml/2006/main">'QTL budget'!G46</f>
        <v xmlns="http://schemas.openxmlformats.org/spreadsheetml/2006/main">0</v>
      </c>
      <c xmlns="http://schemas.openxmlformats.org/spreadsheetml/2006/main" r="H81" s="25">
        <f xmlns="http://schemas.openxmlformats.org/spreadsheetml/2006/main">'QTL budget'!E46</f>
        <v xmlns="http://schemas.openxmlformats.org/spreadsheetml/2006/main">1670</v>
      </c>
      <c xmlns="http://schemas.openxmlformats.org/spreadsheetml/2006/main" r="I81" s="25">
        <v xmlns="http://schemas.openxmlformats.org/spreadsheetml/2006/main">0</v>
      </c>
      <c xmlns="http://schemas.openxmlformats.org/spreadsheetml/2006/main" r="J81" s="257"/>
      <c xmlns="http://schemas.openxmlformats.org/spreadsheetml/2006/main" r="K81" s="10"/>
      <c xmlns="http://schemas.openxmlformats.org/spreadsheetml/2006/main" r="L81" s="10"/>
      <c xmlns="http://schemas.openxmlformats.org/spreadsheetml/2006/main" r="M81" s="10"/>
      <c xmlns="http://schemas.openxmlformats.org/spreadsheetml/2006/main" r="N81" s="10"/>
      <c xmlns="http://schemas.openxmlformats.org/spreadsheetml/2006/main" r="O81" s="10"/>
      <c xmlns="http://schemas.openxmlformats.org/spreadsheetml/2006/main" r="P81" s="10"/>
      <c xmlns="http://schemas.openxmlformats.org/spreadsheetml/2006/main" r="Q81" s="10"/>
    </row>
    <row xmlns:x14ac="http://schemas.microsoft.com/office/spreadsheetml/2009/9/ac" xmlns="http://schemas.openxmlformats.org/spreadsheetml/2006/main" r="82" spans="1:17" ht="24" x14ac:dyDescent="0.2">
      <c xmlns="http://schemas.openxmlformats.org/spreadsheetml/2006/main" r="A82" s="13">
        <v xmlns="http://schemas.openxmlformats.org/spreadsheetml/2006/main">6</v>
      </c>
      <c xmlns="http://schemas.openxmlformats.org/spreadsheetml/2006/main" r="B82" s="14" t="s">
        <v xmlns="http://schemas.openxmlformats.org/spreadsheetml/2006/main">168</v>
      </c>
      <c xmlns="http://schemas.openxmlformats.org/spreadsheetml/2006/main" r="C82" s="13" t="s">
        <v xmlns="http://schemas.openxmlformats.org/spreadsheetml/2006/main">169</v>
      </c>
      <c xmlns="http://schemas.openxmlformats.org/spreadsheetml/2006/main" r="D82" s="25">
        <v xmlns="http://schemas.openxmlformats.org/spreadsheetml/2006/main">0</v>
      </c>
      <c xmlns="http://schemas.openxmlformats.org/spreadsheetml/2006/main" r="E82" s="25">
        <v xmlns="http://schemas.openxmlformats.org/spreadsheetml/2006/main">0</v>
      </c>
      <c xmlns="http://schemas.openxmlformats.org/spreadsheetml/2006/main" r="F82" s="16">
        <f xmlns="http://schemas.openxmlformats.org/spreadsheetml/2006/main">'QTL budget'!C23</f>
        <v xmlns="http://schemas.openxmlformats.org/spreadsheetml/2006/main">50000</v>
      </c>
      <c xmlns="http://schemas.openxmlformats.org/spreadsheetml/2006/main" r="G82" s="16">
        <f xmlns="http://schemas.openxmlformats.org/spreadsheetml/2006/main">'QTL budget'!G23</f>
        <v xmlns="http://schemas.openxmlformats.org/spreadsheetml/2006/main">0</v>
      </c>
      <c xmlns="http://schemas.openxmlformats.org/spreadsheetml/2006/main" r="H82" s="16">
        <f xmlns="http://schemas.openxmlformats.org/spreadsheetml/2006/main">'QTL budget'!E23</f>
        <v xmlns="http://schemas.openxmlformats.org/spreadsheetml/2006/main">0</v>
      </c>
      <c xmlns="http://schemas.openxmlformats.org/spreadsheetml/2006/main" r="I82" s="25">
        <v xmlns="http://schemas.openxmlformats.org/spreadsheetml/2006/main">0</v>
      </c>
      <c xmlns="http://schemas.openxmlformats.org/spreadsheetml/2006/main" r="J82" s="257"/>
      <c xmlns="http://schemas.openxmlformats.org/spreadsheetml/2006/main" r="K82" s="10"/>
      <c xmlns="http://schemas.openxmlformats.org/spreadsheetml/2006/main" r="L82" s="10"/>
      <c xmlns="http://schemas.openxmlformats.org/spreadsheetml/2006/main" r="M82" s="10"/>
      <c xmlns="http://schemas.openxmlformats.org/spreadsheetml/2006/main" r="N82" s="10"/>
      <c xmlns="http://schemas.openxmlformats.org/spreadsheetml/2006/main" r="O82" s="10"/>
      <c xmlns="http://schemas.openxmlformats.org/spreadsheetml/2006/main" r="P82" s="10"/>
      <c xmlns="http://schemas.openxmlformats.org/spreadsheetml/2006/main" r="Q82" s="10"/>
    </row>
    <row xmlns:x14ac="http://schemas.microsoft.com/office/spreadsheetml/2009/9/ac" xmlns="http://schemas.openxmlformats.org/spreadsheetml/2006/main" r="83" spans="1:17" ht="24" x14ac:dyDescent="0.2">
      <c xmlns="http://schemas.openxmlformats.org/spreadsheetml/2006/main" r="A83" s="13">
        <v xmlns="http://schemas.openxmlformats.org/spreadsheetml/2006/main">7</v>
      </c>
      <c xmlns="http://schemas.openxmlformats.org/spreadsheetml/2006/main" r="B83" s="14" t="s">
        <v xmlns="http://schemas.openxmlformats.org/spreadsheetml/2006/main">170</v>
      </c>
      <c xmlns="http://schemas.openxmlformats.org/spreadsheetml/2006/main" r="C83" s="13" t="s">
        <v xmlns="http://schemas.openxmlformats.org/spreadsheetml/2006/main">171</v>
      </c>
      <c xmlns="http://schemas.openxmlformats.org/spreadsheetml/2006/main" r="D83" s="25">
        <v xmlns="http://schemas.openxmlformats.org/spreadsheetml/2006/main">0</v>
      </c>
      <c xmlns="http://schemas.openxmlformats.org/spreadsheetml/2006/main" r="E83" s="25">
        <v xmlns="http://schemas.openxmlformats.org/spreadsheetml/2006/main">0</v>
      </c>
      <c xmlns="http://schemas.openxmlformats.org/spreadsheetml/2006/main" r="F83" s="16">
        <f xmlns="http://schemas.openxmlformats.org/spreadsheetml/2006/main">'QTL budget'!C62</f>
        <v xmlns="http://schemas.openxmlformats.org/spreadsheetml/2006/main">200000</v>
      </c>
      <c xmlns="http://schemas.openxmlformats.org/spreadsheetml/2006/main" r="G83" s="16">
        <f xmlns="http://schemas.openxmlformats.org/spreadsheetml/2006/main">'QTL budget'!G62</f>
        <v xmlns="http://schemas.openxmlformats.org/spreadsheetml/2006/main">0</v>
      </c>
      <c xmlns="http://schemas.openxmlformats.org/spreadsheetml/2006/main" r="H83" s="16">
        <f xmlns="http://schemas.openxmlformats.org/spreadsheetml/2006/main">'QTL budget'!E62+'QTL budget'!E63</f>
        <v xmlns="http://schemas.openxmlformats.org/spreadsheetml/2006/main">4180.9399999999996</v>
      </c>
      <c xmlns="http://schemas.openxmlformats.org/spreadsheetml/2006/main" r="I83" s="25">
        <v xmlns="http://schemas.openxmlformats.org/spreadsheetml/2006/main">0</v>
      </c>
      <c xmlns="http://schemas.openxmlformats.org/spreadsheetml/2006/main" r="J83" s="257"/>
      <c xmlns="http://schemas.openxmlformats.org/spreadsheetml/2006/main" r="K83" s="10"/>
      <c xmlns="http://schemas.openxmlformats.org/spreadsheetml/2006/main" r="L83" s="10"/>
      <c xmlns="http://schemas.openxmlformats.org/spreadsheetml/2006/main" r="M83" s="10"/>
      <c xmlns="http://schemas.openxmlformats.org/spreadsheetml/2006/main" r="N83" s="10"/>
      <c xmlns="http://schemas.openxmlformats.org/spreadsheetml/2006/main" r="O83" s="10"/>
      <c xmlns="http://schemas.openxmlformats.org/spreadsheetml/2006/main" r="P83" s="10"/>
      <c xmlns="http://schemas.openxmlformats.org/spreadsheetml/2006/main" r="Q83" s="10"/>
    </row>
    <row xmlns:x14ac="http://schemas.microsoft.com/office/spreadsheetml/2009/9/ac" xmlns="http://schemas.openxmlformats.org/spreadsheetml/2006/main" r="84" spans="1:17" ht="36" x14ac:dyDescent="0.2">
      <c xmlns="http://schemas.openxmlformats.org/spreadsheetml/2006/main" r="A84" s="13">
        <v xmlns="http://schemas.openxmlformats.org/spreadsheetml/2006/main">8</v>
      </c>
      <c xmlns="http://schemas.openxmlformats.org/spreadsheetml/2006/main" r="B84" s="14" t="s">
        <v xmlns="http://schemas.openxmlformats.org/spreadsheetml/2006/main">172</v>
      </c>
      <c xmlns="http://schemas.openxmlformats.org/spreadsheetml/2006/main" r="C84" s="13" t="s">
        <v xmlns="http://schemas.openxmlformats.org/spreadsheetml/2006/main">173</v>
      </c>
      <c xmlns="http://schemas.openxmlformats.org/spreadsheetml/2006/main" r="D84" s="25">
        <v xmlns="http://schemas.openxmlformats.org/spreadsheetml/2006/main">0</v>
      </c>
      <c xmlns="http://schemas.openxmlformats.org/spreadsheetml/2006/main" r="E84" s="25">
        <v xmlns="http://schemas.openxmlformats.org/spreadsheetml/2006/main">0</v>
      </c>
      <c xmlns="http://schemas.openxmlformats.org/spreadsheetml/2006/main" r="F84" s="16">
        <f xmlns="http://schemas.openxmlformats.org/spreadsheetml/2006/main">'QTL budget'!C74</f>
        <v xmlns="http://schemas.openxmlformats.org/spreadsheetml/2006/main">30000</v>
      </c>
      <c xmlns="http://schemas.openxmlformats.org/spreadsheetml/2006/main" r="G84" s="16">
        <f xmlns="http://schemas.openxmlformats.org/spreadsheetml/2006/main">'QTL budget'!G74</f>
        <v xmlns="http://schemas.openxmlformats.org/spreadsheetml/2006/main">0</v>
      </c>
      <c xmlns="http://schemas.openxmlformats.org/spreadsheetml/2006/main" r="H84" s="16">
        <f xmlns="http://schemas.openxmlformats.org/spreadsheetml/2006/main">'QTL budget'!E74</f>
        <v xmlns="http://schemas.openxmlformats.org/spreadsheetml/2006/main">0</v>
      </c>
      <c xmlns="http://schemas.openxmlformats.org/spreadsheetml/2006/main" r="I84" s="25">
        <v xmlns="http://schemas.openxmlformats.org/spreadsheetml/2006/main">0</v>
      </c>
      <c xmlns="http://schemas.openxmlformats.org/spreadsheetml/2006/main" r="J84" s="257"/>
      <c xmlns="http://schemas.openxmlformats.org/spreadsheetml/2006/main" r="K84" s="10"/>
      <c xmlns="http://schemas.openxmlformats.org/spreadsheetml/2006/main" r="L84" s="10"/>
      <c xmlns="http://schemas.openxmlformats.org/spreadsheetml/2006/main" r="M84" s="10"/>
      <c xmlns="http://schemas.openxmlformats.org/spreadsheetml/2006/main" r="N84" s="10"/>
      <c xmlns="http://schemas.openxmlformats.org/spreadsheetml/2006/main" r="O84" s="10"/>
      <c xmlns="http://schemas.openxmlformats.org/spreadsheetml/2006/main" r="P84" s="10"/>
      <c xmlns="http://schemas.openxmlformats.org/spreadsheetml/2006/main" r="Q84" s="10"/>
    </row>
    <row xmlns:x14ac="http://schemas.microsoft.com/office/spreadsheetml/2009/9/ac" xmlns="http://schemas.openxmlformats.org/spreadsheetml/2006/main" r="85" spans="1:17" ht="24" x14ac:dyDescent="0.2">
      <c xmlns="http://schemas.openxmlformats.org/spreadsheetml/2006/main" r="A85" s="13">
        <v xmlns="http://schemas.openxmlformats.org/spreadsheetml/2006/main">9</v>
      </c>
      <c xmlns="http://schemas.openxmlformats.org/spreadsheetml/2006/main" r="B85" s="14" t="s">
        <v xmlns="http://schemas.openxmlformats.org/spreadsheetml/2006/main">174</v>
      </c>
      <c xmlns="http://schemas.openxmlformats.org/spreadsheetml/2006/main" r="C85" s="13" t="s">
        <v xmlns="http://schemas.openxmlformats.org/spreadsheetml/2006/main">175</v>
      </c>
      <c xmlns="http://schemas.openxmlformats.org/spreadsheetml/2006/main" r="D85" s="25">
        <v xmlns="http://schemas.openxmlformats.org/spreadsheetml/2006/main">0</v>
      </c>
      <c xmlns="http://schemas.openxmlformats.org/spreadsheetml/2006/main" r="E85" s="25">
        <v xmlns="http://schemas.openxmlformats.org/spreadsheetml/2006/main">0</v>
      </c>
      <c xmlns="http://schemas.openxmlformats.org/spreadsheetml/2006/main" r="F85" s="16">
        <f xmlns="http://schemas.openxmlformats.org/spreadsheetml/2006/main">'QTL budget'!C21</f>
        <v xmlns="http://schemas.openxmlformats.org/spreadsheetml/2006/main">60000</v>
      </c>
      <c xmlns="http://schemas.openxmlformats.org/spreadsheetml/2006/main" r="G85" s="16">
        <f xmlns="http://schemas.openxmlformats.org/spreadsheetml/2006/main">'QTL budget'!G21</f>
        <v xmlns="http://schemas.openxmlformats.org/spreadsheetml/2006/main">0</v>
      </c>
      <c xmlns="http://schemas.openxmlformats.org/spreadsheetml/2006/main" r="H85" s="16">
        <f xmlns="http://schemas.openxmlformats.org/spreadsheetml/2006/main">'QTL budget'!E91</f>
        <v xmlns="http://schemas.openxmlformats.org/spreadsheetml/2006/main">9000</v>
      </c>
      <c xmlns="http://schemas.openxmlformats.org/spreadsheetml/2006/main" r="I85" s="25">
        <v xmlns="http://schemas.openxmlformats.org/spreadsheetml/2006/main">0</v>
      </c>
      <c xmlns="http://schemas.openxmlformats.org/spreadsheetml/2006/main" r="J85" s="257"/>
      <c xmlns="http://schemas.openxmlformats.org/spreadsheetml/2006/main" r="K85" s="10"/>
      <c xmlns="http://schemas.openxmlformats.org/spreadsheetml/2006/main" r="L85" s="10"/>
      <c xmlns="http://schemas.openxmlformats.org/spreadsheetml/2006/main" r="M85" s="10"/>
      <c xmlns="http://schemas.openxmlformats.org/spreadsheetml/2006/main" r="N85" s="10"/>
      <c xmlns="http://schemas.openxmlformats.org/spreadsheetml/2006/main" r="O85" s="10"/>
      <c xmlns="http://schemas.openxmlformats.org/spreadsheetml/2006/main" r="P85" s="10"/>
      <c xmlns="http://schemas.openxmlformats.org/spreadsheetml/2006/main" r="Q85" s="10"/>
    </row>
    <row xmlns:x14ac="http://schemas.microsoft.com/office/spreadsheetml/2009/9/ac" xmlns="http://schemas.openxmlformats.org/spreadsheetml/2006/main" r="86" spans="1:17" ht="26.25" customHeight="1" x14ac:dyDescent="0.2">
      <c xmlns="http://schemas.openxmlformats.org/spreadsheetml/2006/main" r="A86" s="13">
        <v xmlns="http://schemas.openxmlformats.org/spreadsheetml/2006/main">10</v>
      </c>
      <c xmlns="http://schemas.openxmlformats.org/spreadsheetml/2006/main" r="B86" s="14" t="s">
        <v xmlns="http://schemas.openxmlformats.org/spreadsheetml/2006/main">176</v>
      </c>
      <c xmlns="http://schemas.openxmlformats.org/spreadsheetml/2006/main" r="C86" s="13" t="s">
        <v xmlns="http://schemas.openxmlformats.org/spreadsheetml/2006/main">177</v>
      </c>
      <c xmlns="http://schemas.openxmlformats.org/spreadsheetml/2006/main" r="D86" s="25">
        <v xmlns="http://schemas.openxmlformats.org/spreadsheetml/2006/main">0</v>
      </c>
      <c xmlns="http://schemas.openxmlformats.org/spreadsheetml/2006/main" r="E86" s="25">
        <v xmlns="http://schemas.openxmlformats.org/spreadsheetml/2006/main">0</v>
      </c>
      <c xmlns="http://schemas.openxmlformats.org/spreadsheetml/2006/main" r="F86" s="16">
        <f xmlns="http://schemas.openxmlformats.org/spreadsheetml/2006/main">'QTL budget'!C36</f>
        <v xmlns="http://schemas.openxmlformats.org/spreadsheetml/2006/main">143728</v>
      </c>
      <c xmlns="http://schemas.openxmlformats.org/spreadsheetml/2006/main" r="G86" s="16">
        <f xmlns="http://schemas.openxmlformats.org/spreadsheetml/2006/main">'QTL budget'!G36</f>
        <v xmlns="http://schemas.openxmlformats.org/spreadsheetml/2006/main">0</v>
      </c>
      <c xmlns="http://schemas.openxmlformats.org/spreadsheetml/2006/main" r="H86" s="16">
        <f xmlns="http://schemas.openxmlformats.org/spreadsheetml/2006/main">'QTL budget'!E36</f>
        <v xmlns="http://schemas.openxmlformats.org/spreadsheetml/2006/main">0</v>
      </c>
      <c xmlns="http://schemas.openxmlformats.org/spreadsheetml/2006/main" r="I86" s="25">
        <v xmlns="http://schemas.openxmlformats.org/spreadsheetml/2006/main">0</v>
      </c>
      <c xmlns="http://schemas.openxmlformats.org/spreadsheetml/2006/main" r="J86" s="257"/>
      <c xmlns="http://schemas.openxmlformats.org/spreadsheetml/2006/main" r="K86" s="10"/>
      <c xmlns="http://schemas.openxmlformats.org/spreadsheetml/2006/main" r="L86" s="10"/>
      <c xmlns="http://schemas.openxmlformats.org/spreadsheetml/2006/main" r="M86" s="10"/>
      <c xmlns="http://schemas.openxmlformats.org/spreadsheetml/2006/main" r="N86" s="10"/>
      <c xmlns="http://schemas.openxmlformats.org/spreadsheetml/2006/main" r="O86" s="10"/>
      <c xmlns="http://schemas.openxmlformats.org/spreadsheetml/2006/main" r="P86" s="10"/>
      <c xmlns="http://schemas.openxmlformats.org/spreadsheetml/2006/main" r="Q86" s="10"/>
    </row>
    <row xmlns:x14ac="http://schemas.microsoft.com/office/spreadsheetml/2009/9/ac" xmlns="http://schemas.openxmlformats.org/spreadsheetml/2006/main" r="87" spans="1:17" x14ac:dyDescent="0.2">
      <c xmlns="http://schemas.openxmlformats.org/spreadsheetml/2006/main" r="A87" s="13"/>
      <c xmlns="http://schemas.openxmlformats.org/spreadsheetml/2006/main" r="B87" s="14"/>
      <c xmlns="http://schemas.openxmlformats.org/spreadsheetml/2006/main" r="C87" s="13"/>
      <c xmlns="http://schemas.openxmlformats.org/spreadsheetml/2006/main" r="D87" s="15"/>
      <c xmlns="http://schemas.openxmlformats.org/spreadsheetml/2006/main" r="E87" s="15"/>
      <c xmlns="http://schemas.openxmlformats.org/spreadsheetml/2006/main" r="F87" s="16"/>
      <c xmlns="http://schemas.openxmlformats.org/spreadsheetml/2006/main" r="G87" s="16"/>
      <c xmlns="http://schemas.openxmlformats.org/spreadsheetml/2006/main" r="H87" s="16"/>
      <c xmlns="http://schemas.openxmlformats.org/spreadsheetml/2006/main" r="I87" s="16"/>
      <c xmlns="http://schemas.openxmlformats.org/spreadsheetml/2006/main" r="J87" s="266"/>
      <c xmlns="http://schemas.openxmlformats.org/spreadsheetml/2006/main" r="K87" s="10"/>
      <c xmlns="http://schemas.openxmlformats.org/spreadsheetml/2006/main" r="L87" s="10"/>
      <c xmlns="http://schemas.openxmlformats.org/spreadsheetml/2006/main" r="M87" s="10"/>
      <c xmlns="http://schemas.openxmlformats.org/spreadsheetml/2006/main" r="N87" s="10"/>
      <c xmlns="http://schemas.openxmlformats.org/spreadsheetml/2006/main" r="O87" s="10"/>
      <c xmlns="http://schemas.openxmlformats.org/spreadsheetml/2006/main" r="P87" s="10"/>
      <c xmlns="http://schemas.openxmlformats.org/spreadsheetml/2006/main" r="Q87" s="10"/>
    </row>
    <row xmlns:x14ac="http://schemas.microsoft.com/office/spreadsheetml/2009/9/ac" xmlns="http://schemas.openxmlformats.org/spreadsheetml/2006/main" r="88" spans="1:17" s="19" customFormat="1" x14ac:dyDescent="0.2">
      <c xmlns="http://schemas.openxmlformats.org/spreadsheetml/2006/main" r="A88" s="77"/>
      <c xmlns="http://schemas.openxmlformats.org/spreadsheetml/2006/main" r="B88" s="17" t="s">
        <v xmlns="http://schemas.openxmlformats.org/spreadsheetml/2006/main">178</v>
      </c>
      <c xmlns="http://schemas.openxmlformats.org/spreadsheetml/2006/main" r="C88" s="11"/>
      <c xmlns="http://schemas.openxmlformats.org/spreadsheetml/2006/main" r="D88" s="18">
        <f xmlns="http://schemas.openxmlformats.org/spreadsheetml/2006/main">SUM(D77:D87)</f>
        <v xmlns="http://schemas.openxmlformats.org/spreadsheetml/2006/main">10000</v>
      </c>
      <c xmlns="http://schemas.openxmlformats.org/spreadsheetml/2006/main" r="E88" s="18">
        <f xmlns="http://schemas.openxmlformats.org/spreadsheetml/2006/main">SUM(E77:E87)</f>
        <v xmlns="http://schemas.openxmlformats.org/spreadsheetml/2006/main">0</v>
      </c>
      <c xmlns="http://schemas.openxmlformats.org/spreadsheetml/2006/main" r="F88" s="18">
        <f xmlns="http://schemas.openxmlformats.org/spreadsheetml/2006/main">SUM(F77:F87)</f>
        <v xmlns="http://schemas.openxmlformats.org/spreadsheetml/2006/main">663728</v>
      </c>
      <c xmlns="http://schemas.openxmlformats.org/spreadsheetml/2006/main" r="G88" s="18">
        <f xmlns="http://schemas.openxmlformats.org/spreadsheetml/2006/main" t="shared" ref="G88:I88" si="6">SUM(G77:G87)</f>
        <v xmlns="http://schemas.openxmlformats.org/spreadsheetml/2006/main">181834</v>
      </c>
      <c xmlns="http://schemas.openxmlformats.org/spreadsheetml/2006/main" r="H88" s="18">
        <f xmlns="http://schemas.openxmlformats.org/spreadsheetml/2006/main">SUM(H77:H87)</f>
        <v xmlns="http://schemas.openxmlformats.org/spreadsheetml/2006/main">20571.2</v>
      </c>
      <c xmlns="http://schemas.openxmlformats.org/spreadsheetml/2006/main" r="I88" s="18">
        <f xmlns="http://schemas.openxmlformats.org/spreadsheetml/2006/main" t="shared" si="6"/>
        <v xmlns="http://schemas.openxmlformats.org/spreadsheetml/2006/main">142396.74</v>
      </c>
      <c xmlns="http://schemas.openxmlformats.org/spreadsheetml/2006/main" r="J88" s="267"/>
    </row>
    <row xmlns:x14ac="http://schemas.microsoft.com/office/spreadsheetml/2009/9/ac" xmlns="http://schemas.openxmlformats.org/spreadsheetml/2006/main" r="89" spans="1:17" s="19" customFormat="1" ht="24" x14ac:dyDescent="0.2">
      <c xmlns="http://schemas.openxmlformats.org/spreadsheetml/2006/main" r="A89" s="11"/>
      <c xmlns="http://schemas.openxmlformats.org/spreadsheetml/2006/main" r="B89" s="17" t="s">
        <v xmlns="http://schemas.openxmlformats.org/spreadsheetml/2006/main">179</v>
      </c>
      <c xmlns="http://schemas.openxmlformats.org/spreadsheetml/2006/main" r="C89" s="18"/>
      <c xmlns="http://schemas.openxmlformats.org/spreadsheetml/2006/main" r="D89" s="18">
        <f xmlns="http://schemas.openxmlformats.org/spreadsheetml/2006/main">('CTL budget'!H11*0.1)+'CTL budget'!H14+('CTL budget'!H25*0.5)+('CTL budget'!H46*0.5)</f>
        <v xmlns="http://schemas.openxmlformats.org/spreadsheetml/2006/main">492872.64</v>
      </c>
      <c xmlns="http://schemas.openxmlformats.org/spreadsheetml/2006/main" r="E89" s="18">
        <f xmlns="http://schemas.openxmlformats.org/spreadsheetml/2006/main">('CTL budget'!I11*0.1)+'CTL budget'!I14+('CTL budget'!I25*0.5)+('CTL budget'!I46*0.5)</f>
        <v xmlns="http://schemas.openxmlformats.org/spreadsheetml/2006/main">510246.31700000004</v>
      </c>
      <c xmlns="http://schemas.openxmlformats.org/spreadsheetml/2006/main" r="F89" s="18">
        <v xmlns="http://schemas.openxmlformats.org/spreadsheetml/2006/main">0</v>
      </c>
      <c xmlns="http://schemas.openxmlformats.org/spreadsheetml/2006/main" r="G89" s="18">
        <v xmlns="http://schemas.openxmlformats.org/spreadsheetml/2006/main">0</v>
      </c>
      <c xmlns="http://schemas.openxmlformats.org/spreadsheetml/2006/main" r="H89" s="18">
        <v xmlns="http://schemas.openxmlformats.org/spreadsheetml/2006/main">0</v>
      </c>
      <c xmlns="http://schemas.openxmlformats.org/spreadsheetml/2006/main" r="I89" s="18">
        <v xmlns="http://schemas.openxmlformats.org/spreadsheetml/2006/main">0</v>
      </c>
      <c xmlns="http://schemas.openxmlformats.org/spreadsheetml/2006/main" r="J89" s="267"/>
    </row>
    <row xmlns:x14ac="http://schemas.microsoft.com/office/spreadsheetml/2009/9/ac" xmlns="http://schemas.openxmlformats.org/spreadsheetml/2006/main" r="90" spans="1:17" s="19" customFormat="1" ht="12.75" customHeight="1" x14ac:dyDescent="0.2">
      <c xmlns="http://schemas.openxmlformats.org/spreadsheetml/2006/main" r="A90" s="11"/>
      <c xmlns="http://schemas.openxmlformats.org/spreadsheetml/2006/main" r="B90" s="17" t="s">
        <v xmlns="http://schemas.openxmlformats.org/spreadsheetml/2006/main">180</v>
      </c>
      <c xmlns="http://schemas.openxmlformats.org/spreadsheetml/2006/main" r="C90" s="11"/>
      <c xmlns="http://schemas.openxmlformats.org/spreadsheetml/2006/main" r="D90" s="18">
        <f xmlns="http://schemas.openxmlformats.org/spreadsheetml/2006/main">D88+D89</f>
        <v xmlns="http://schemas.openxmlformats.org/spreadsheetml/2006/main">502872.64</v>
      </c>
      <c xmlns="http://schemas.openxmlformats.org/spreadsheetml/2006/main" r="E90" s="18">
        <f xmlns="http://schemas.openxmlformats.org/spreadsheetml/2006/main">E88+E89</f>
        <v xmlns="http://schemas.openxmlformats.org/spreadsheetml/2006/main">510246.31700000004</v>
      </c>
      <c xmlns="http://schemas.openxmlformats.org/spreadsheetml/2006/main" r="F90" s="18">
        <f xmlns="http://schemas.openxmlformats.org/spreadsheetml/2006/main">F88+F89</f>
        <v xmlns="http://schemas.openxmlformats.org/spreadsheetml/2006/main">663728</v>
      </c>
      <c xmlns="http://schemas.openxmlformats.org/spreadsheetml/2006/main" r="G90" s="18">
        <f xmlns="http://schemas.openxmlformats.org/spreadsheetml/2006/main" t="shared" ref="G90:I90" si="7">G88+G89</f>
        <v xmlns="http://schemas.openxmlformats.org/spreadsheetml/2006/main">181834</v>
      </c>
      <c xmlns="http://schemas.openxmlformats.org/spreadsheetml/2006/main" r="H90" s="18">
        <f xmlns="http://schemas.openxmlformats.org/spreadsheetml/2006/main" t="shared" si="7"/>
        <v xmlns="http://schemas.openxmlformats.org/spreadsheetml/2006/main">20571.2</v>
      </c>
      <c xmlns="http://schemas.openxmlformats.org/spreadsheetml/2006/main" r="I90" s="18">
        <f xmlns="http://schemas.openxmlformats.org/spreadsheetml/2006/main" t="shared" si="7"/>
        <v xmlns="http://schemas.openxmlformats.org/spreadsheetml/2006/main">142396.74</v>
      </c>
      <c xmlns="http://schemas.openxmlformats.org/spreadsheetml/2006/main" r="J90" s="267"/>
    </row>
    <row xmlns:x14ac="http://schemas.microsoft.com/office/spreadsheetml/2009/9/ac" xmlns="http://schemas.openxmlformats.org/spreadsheetml/2006/main" r="91" spans="1:17" x14ac:dyDescent="0.2">
      <c xmlns="http://schemas.openxmlformats.org/spreadsheetml/2006/main" r="K91" s="10"/>
      <c xmlns="http://schemas.openxmlformats.org/spreadsheetml/2006/main" r="L91" s="10"/>
      <c xmlns="http://schemas.openxmlformats.org/spreadsheetml/2006/main" r="M91" s="10"/>
      <c xmlns="http://schemas.openxmlformats.org/spreadsheetml/2006/main" r="N91" s="10"/>
      <c xmlns="http://schemas.openxmlformats.org/spreadsheetml/2006/main" r="O91" s="10"/>
      <c xmlns="http://schemas.openxmlformats.org/spreadsheetml/2006/main" r="P91" s="10"/>
      <c xmlns="http://schemas.openxmlformats.org/spreadsheetml/2006/main" r="Q91" s="10"/>
    </row>
    <row xmlns:x14ac="http://schemas.microsoft.com/office/spreadsheetml/2009/9/ac" xmlns="http://schemas.openxmlformats.org/spreadsheetml/2006/main" r="92" spans="1:17" x14ac:dyDescent="0.2">
      <c xmlns="http://schemas.openxmlformats.org/spreadsheetml/2006/main" r="K92" s="10"/>
      <c xmlns="http://schemas.openxmlformats.org/spreadsheetml/2006/main" r="L92" s="10"/>
      <c xmlns="http://schemas.openxmlformats.org/spreadsheetml/2006/main" r="M92" s="10"/>
      <c xmlns="http://schemas.openxmlformats.org/spreadsheetml/2006/main" r="N92" s="10"/>
      <c xmlns="http://schemas.openxmlformats.org/spreadsheetml/2006/main" r="O92" s="10"/>
      <c xmlns="http://schemas.openxmlformats.org/spreadsheetml/2006/main" r="P92" s="10"/>
      <c xmlns="http://schemas.openxmlformats.org/spreadsheetml/2006/main" r="Q92" s="10"/>
    </row>
    <row xmlns:x14ac="http://schemas.microsoft.com/office/spreadsheetml/2009/9/ac" xmlns="http://schemas.openxmlformats.org/spreadsheetml/2006/main" r="93" spans="1:17" x14ac:dyDescent="0.2">
      <c xmlns="http://schemas.openxmlformats.org/spreadsheetml/2006/main" r="K93" s="10"/>
      <c xmlns="http://schemas.openxmlformats.org/spreadsheetml/2006/main" r="L93" s="10"/>
      <c xmlns="http://schemas.openxmlformats.org/spreadsheetml/2006/main" r="M93" s="10"/>
      <c xmlns="http://schemas.openxmlformats.org/spreadsheetml/2006/main" r="N93" s="10"/>
      <c xmlns="http://schemas.openxmlformats.org/spreadsheetml/2006/main" r="O93" s="10"/>
      <c xmlns="http://schemas.openxmlformats.org/spreadsheetml/2006/main" r="P93" s="10"/>
      <c xmlns="http://schemas.openxmlformats.org/spreadsheetml/2006/main" r="Q93" s="10"/>
    </row>
    <row xmlns:x14ac="http://schemas.microsoft.com/office/spreadsheetml/2009/9/ac" xmlns="http://schemas.openxmlformats.org/spreadsheetml/2006/main" r="94" spans="1:17" x14ac:dyDescent="0.2">
      <c xmlns="http://schemas.openxmlformats.org/spreadsheetml/2006/main" r="K94" s="10"/>
      <c xmlns="http://schemas.openxmlformats.org/spreadsheetml/2006/main" r="L94" s="10"/>
      <c xmlns="http://schemas.openxmlformats.org/spreadsheetml/2006/main" r="M94" s="10"/>
      <c xmlns="http://schemas.openxmlformats.org/spreadsheetml/2006/main" r="N94" s="10"/>
      <c xmlns="http://schemas.openxmlformats.org/spreadsheetml/2006/main" r="O94" s="10"/>
      <c xmlns="http://schemas.openxmlformats.org/spreadsheetml/2006/main" r="P94" s="10"/>
      <c xmlns="http://schemas.openxmlformats.org/spreadsheetml/2006/main" r="Q94" s="10"/>
    </row>
    <row xmlns:x14ac="http://schemas.microsoft.com/office/spreadsheetml/2009/9/ac" xmlns="http://schemas.openxmlformats.org/spreadsheetml/2006/main" r="95" spans="1:17" s="21" customFormat="1" ht="12.75" customHeight="1" x14ac:dyDescent="0.2">
      <c xmlns="http://schemas.openxmlformats.org/spreadsheetml/2006/main" r="A95" s="2" t="s">
        <v xmlns="http://schemas.openxmlformats.org/spreadsheetml/2006/main">181</v>
      </c>
      <c xmlns="http://schemas.openxmlformats.org/spreadsheetml/2006/main" r="B95" s="2"/>
      <c xmlns="http://schemas.openxmlformats.org/spreadsheetml/2006/main" r="C95" s="29"/>
      <c xmlns="http://schemas.openxmlformats.org/spreadsheetml/2006/main" r="D95" s="20"/>
      <c xmlns="http://schemas.openxmlformats.org/spreadsheetml/2006/main" r="E95" s="20"/>
      <c xmlns="http://schemas.openxmlformats.org/spreadsheetml/2006/main" r="F95" s="20"/>
      <c xmlns="http://schemas.openxmlformats.org/spreadsheetml/2006/main" r="G95" s="20"/>
      <c xmlns="http://schemas.openxmlformats.org/spreadsheetml/2006/main" r="H95" s="20"/>
      <c xmlns="http://schemas.openxmlformats.org/spreadsheetml/2006/main" r="I95" s="20"/>
      <c xmlns="http://schemas.openxmlformats.org/spreadsheetml/2006/main" r="J95" s="226"/>
    </row>
    <row xmlns:x14ac="http://schemas.microsoft.com/office/spreadsheetml/2009/9/ac" xmlns="http://schemas.openxmlformats.org/spreadsheetml/2006/main" r="96" spans="1:17" x14ac:dyDescent="0.2">
      <c xmlns="http://schemas.openxmlformats.org/spreadsheetml/2006/main" r="K96" s="10"/>
      <c xmlns="http://schemas.openxmlformats.org/spreadsheetml/2006/main" r="L96" s="10"/>
      <c xmlns="http://schemas.openxmlformats.org/spreadsheetml/2006/main" r="M96" s="10"/>
      <c xmlns="http://schemas.openxmlformats.org/spreadsheetml/2006/main" r="N96" s="10"/>
      <c xmlns="http://schemas.openxmlformats.org/spreadsheetml/2006/main" r="O96" s="10"/>
      <c xmlns="http://schemas.openxmlformats.org/spreadsheetml/2006/main" r="P96" s="10"/>
      <c xmlns="http://schemas.openxmlformats.org/spreadsheetml/2006/main" r="Q96" s="10"/>
    </row>
    <row xmlns:x14ac="http://schemas.microsoft.com/office/spreadsheetml/2009/9/ac" xmlns="http://schemas.openxmlformats.org/spreadsheetml/2006/main" r="97" spans="1:17" ht="21" customHeight="1" x14ac:dyDescent="0.2">
      <c xmlns="http://schemas.openxmlformats.org/spreadsheetml/2006/main" r="A97" s="286" t="s">
        <v xmlns="http://schemas.openxmlformats.org/spreadsheetml/2006/main">182</v>
      </c>
      <c xmlns="http://schemas.openxmlformats.org/spreadsheetml/2006/main" r="B97" s="286" t="s">
        <v xmlns="http://schemas.openxmlformats.org/spreadsheetml/2006/main">183</v>
      </c>
      <c xmlns="http://schemas.openxmlformats.org/spreadsheetml/2006/main" r="C97" s="287" t="s">
        <v xmlns="http://schemas.openxmlformats.org/spreadsheetml/2006/main">184</v>
      </c>
      <c xmlns="http://schemas.openxmlformats.org/spreadsheetml/2006/main" r="D97" s="290" t="s">
        <v xmlns="http://schemas.openxmlformats.org/spreadsheetml/2006/main">185</v>
      </c>
      <c xmlns="http://schemas.openxmlformats.org/spreadsheetml/2006/main" r="E97" s="291"/>
      <c xmlns="http://schemas.openxmlformats.org/spreadsheetml/2006/main" r="F97" s="290" t="s">
        <v xmlns="http://schemas.openxmlformats.org/spreadsheetml/2006/main">186</v>
      </c>
      <c xmlns="http://schemas.openxmlformats.org/spreadsheetml/2006/main" r="G97" s="292"/>
      <c xmlns="http://schemas.openxmlformats.org/spreadsheetml/2006/main" r="H97" s="293"/>
      <c xmlns="http://schemas.openxmlformats.org/spreadsheetml/2006/main" r="I97" s="293"/>
      <c xmlns="http://schemas.openxmlformats.org/spreadsheetml/2006/main" r="J97" s="291"/>
      <c xmlns="http://schemas.openxmlformats.org/spreadsheetml/2006/main" r="K97" s="10"/>
      <c xmlns="http://schemas.openxmlformats.org/spreadsheetml/2006/main" r="L97" s="10"/>
      <c xmlns="http://schemas.openxmlformats.org/spreadsheetml/2006/main" r="M97" s="10"/>
      <c xmlns="http://schemas.openxmlformats.org/spreadsheetml/2006/main" r="N97" s="10"/>
      <c xmlns="http://schemas.openxmlformats.org/spreadsheetml/2006/main" r="O97" s="10"/>
      <c xmlns="http://schemas.openxmlformats.org/spreadsheetml/2006/main" r="P97" s="10"/>
      <c xmlns="http://schemas.openxmlformats.org/spreadsheetml/2006/main" r="Q97" s="10"/>
    </row>
    <row xmlns:x14ac="http://schemas.microsoft.com/office/spreadsheetml/2009/9/ac" xmlns="http://schemas.openxmlformats.org/spreadsheetml/2006/main" r="98" spans="1:17" ht="22.5" customHeight="1" x14ac:dyDescent="0.2">
      <c xmlns="http://schemas.openxmlformats.org/spreadsheetml/2006/main" r="A98" s="286"/>
      <c xmlns="http://schemas.openxmlformats.org/spreadsheetml/2006/main" r="B98" s="286"/>
      <c xmlns="http://schemas.openxmlformats.org/spreadsheetml/2006/main" r="C98" s="288"/>
      <c xmlns="http://schemas.openxmlformats.org/spreadsheetml/2006/main" r="D98" s="143" t="s">
        <v xmlns="http://schemas.openxmlformats.org/spreadsheetml/2006/main">187</v>
      </c>
      <c xmlns="http://schemas.openxmlformats.org/spreadsheetml/2006/main" r="E98" s="143" t="s">
        <v xmlns="http://schemas.openxmlformats.org/spreadsheetml/2006/main">188</v>
      </c>
      <c xmlns="http://schemas.openxmlformats.org/spreadsheetml/2006/main" r="F98" s="221" t="s">
        <v xmlns="http://schemas.openxmlformats.org/spreadsheetml/2006/main">189</v>
      </c>
      <c xmlns="http://schemas.openxmlformats.org/spreadsheetml/2006/main" r="G98" s="221" t="s">
        <v xmlns="http://schemas.openxmlformats.org/spreadsheetml/2006/main">190</v>
      </c>
      <c xmlns="http://schemas.openxmlformats.org/spreadsheetml/2006/main" r="H98" s="221" t="s">
        <v xmlns="http://schemas.openxmlformats.org/spreadsheetml/2006/main">191</v>
      </c>
      <c xmlns="http://schemas.openxmlformats.org/spreadsheetml/2006/main" r="I98" s="221" t="s">
        <v xmlns="http://schemas.openxmlformats.org/spreadsheetml/2006/main">192</v>
      </c>
      <c xmlns="http://schemas.openxmlformats.org/spreadsheetml/2006/main" r="J98" s="143" t="s">
        <v xmlns="http://schemas.openxmlformats.org/spreadsheetml/2006/main">193</v>
      </c>
      <c xmlns="http://schemas.openxmlformats.org/spreadsheetml/2006/main" r="K98" s="10"/>
      <c xmlns="http://schemas.openxmlformats.org/spreadsheetml/2006/main" r="L98" s="10"/>
      <c xmlns="http://schemas.openxmlformats.org/spreadsheetml/2006/main" r="M98" s="10"/>
      <c xmlns="http://schemas.openxmlformats.org/spreadsheetml/2006/main" r="N98" s="10"/>
      <c xmlns="http://schemas.openxmlformats.org/spreadsheetml/2006/main" r="O98" s="10"/>
      <c xmlns="http://schemas.openxmlformats.org/spreadsheetml/2006/main" r="P98" s="10"/>
      <c xmlns="http://schemas.openxmlformats.org/spreadsheetml/2006/main" r="Q98" s="10"/>
    </row>
    <row xmlns:x14ac="http://schemas.microsoft.com/office/spreadsheetml/2009/9/ac" xmlns="http://schemas.openxmlformats.org/spreadsheetml/2006/main" r="99" spans="1:17" ht="72" x14ac:dyDescent="0.2">
      <c xmlns="http://schemas.openxmlformats.org/spreadsheetml/2006/main" r="A99" s="286"/>
      <c xmlns="http://schemas.openxmlformats.org/spreadsheetml/2006/main" r="B99" s="286"/>
      <c xmlns="http://schemas.openxmlformats.org/spreadsheetml/2006/main" r="C99" s="289"/>
      <c xmlns="http://schemas.openxmlformats.org/spreadsheetml/2006/main" r="D99" s="12" t="s">
        <v xmlns="http://schemas.openxmlformats.org/spreadsheetml/2006/main">194</v>
      </c>
      <c xmlns="http://schemas.openxmlformats.org/spreadsheetml/2006/main" r="E99" s="220" t="s">
        <v xmlns="http://schemas.openxmlformats.org/spreadsheetml/2006/main">195</v>
      </c>
      <c xmlns="http://schemas.openxmlformats.org/spreadsheetml/2006/main" r="F99" s="220" t="s">
        <v xmlns="http://schemas.openxmlformats.org/spreadsheetml/2006/main">196</v>
      </c>
      <c xmlns="http://schemas.openxmlformats.org/spreadsheetml/2006/main" r="G99" s="220" t="s">
        <v xmlns="http://schemas.openxmlformats.org/spreadsheetml/2006/main">197</v>
      </c>
      <c xmlns="http://schemas.openxmlformats.org/spreadsheetml/2006/main" r="H99" s="220" t="s">
        <v xmlns="http://schemas.openxmlformats.org/spreadsheetml/2006/main">198</v>
      </c>
      <c xmlns="http://schemas.openxmlformats.org/spreadsheetml/2006/main" r="I99" s="220" t="s">
        <v xmlns="http://schemas.openxmlformats.org/spreadsheetml/2006/main">199</v>
      </c>
      <c xmlns="http://schemas.openxmlformats.org/spreadsheetml/2006/main" r="J99" s="220" t="s">
        <v xmlns="http://schemas.openxmlformats.org/spreadsheetml/2006/main">200</v>
      </c>
      <c xmlns="http://schemas.openxmlformats.org/spreadsheetml/2006/main" r="K99" s="10"/>
      <c xmlns="http://schemas.openxmlformats.org/spreadsheetml/2006/main" r="L99" s="10"/>
      <c xmlns="http://schemas.openxmlformats.org/spreadsheetml/2006/main" r="M99" s="10"/>
      <c xmlns="http://schemas.openxmlformats.org/spreadsheetml/2006/main" r="N99" s="10"/>
      <c xmlns="http://schemas.openxmlformats.org/spreadsheetml/2006/main" r="O99" s="10"/>
      <c xmlns="http://schemas.openxmlformats.org/spreadsheetml/2006/main" r="P99" s="10"/>
      <c xmlns="http://schemas.openxmlformats.org/spreadsheetml/2006/main" r="Q99" s="10"/>
    </row>
    <row xmlns:x14ac="http://schemas.microsoft.com/office/spreadsheetml/2009/9/ac" xmlns="http://schemas.openxmlformats.org/spreadsheetml/2006/main" r="100" spans="1:17" x14ac:dyDescent="0.2">
      <c xmlns="http://schemas.openxmlformats.org/spreadsheetml/2006/main" r="K100" s="10"/>
      <c xmlns="http://schemas.openxmlformats.org/spreadsheetml/2006/main" r="L100" s="10"/>
      <c xmlns="http://schemas.openxmlformats.org/spreadsheetml/2006/main" r="M100" s="10"/>
      <c xmlns="http://schemas.openxmlformats.org/spreadsheetml/2006/main" r="N100" s="10"/>
      <c xmlns="http://schemas.openxmlformats.org/spreadsheetml/2006/main" r="O100" s="10"/>
      <c xmlns="http://schemas.openxmlformats.org/spreadsheetml/2006/main" r="P100" s="10"/>
      <c xmlns="http://schemas.openxmlformats.org/spreadsheetml/2006/main" r="Q100" s="10"/>
    </row>
    <row xmlns:x14ac="http://schemas.microsoft.com/office/spreadsheetml/2009/9/ac" xmlns="http://schemas.openxmlformats.org/spreadsheetml/2006/main" r="101" spans="1:17" ht="24" x14ac:dyDescent="0.2">
      <c xmlns="http://schemas.openxmlformats.org/spreadsheetml/2006/main" r="A101" s="13">
        <v xmlns="http://schemas.openxmlformats.org/spreadsheetml/2006/main">1</v>
      </c>
      <c xmlns="http://schemas.openxmlformats.org/spreadsheetml/2006/main" r="B101" s="14" t="s">
        <v xmlns="http://schemas.openxmlformats.org/spreadsheetml/2006/main">201</v>
      </c>
      <c xmlns="http://schemas.openxmlformats.org/spreadsheetml/2006/main" r="C101" s="74" t="s">
        <v xmlns="http://schemas.openxmlformats.org/spreadsheetml/2006/main">202</v>
      </c>
      <c xmlns="http://schemas.openxmlformats.org/spreadsheetml/2006/main" r="D101" s="15">
        <f xmlns="http://schemas.openxmlformats.org/spreadsheetml/2006/main">'CTL budget'!H76</f>
        <v xmlns="http://schemas.openxmlformats.org/spreadsheetml/2006/main">30000</v>
      </c>
      <c xmlns="http://schemas.openxmlformats.org/spreadsheetml/2006/main" r="E101" s="15">
        <f xmlns="http://schemas.openxmlformats.org/spreadsheetml/2006/main">'CTL budget'!I76</f>
        <v xmlns="http://schemas.openxmlformats.org/spreadsheetml/2006/main">30000</v>
      </c>
      <c xmlns="http://schemas.openxmlformats.org/spreadsheetml/2006/main" r="F101" s="16">
        <f xmlns="http://schemas.openxmlformats.org/spreadsheetml/2006/main">'QTL budget'!C108</f>
        <v xmlns="http://schemas.openxmlformats.org/spreadsheetml/2006/main">80000</v>
      </c>
      <c xmlns="http://schemas.openxmlformats.org/spreadsheetml/2006/main" r="G101" s="25">
        <f xmlns="http://schemas.openxmlformats.org/spreadsheetml/2006/main">'QTL budget'!G108</f>
        <v xmlns="http://schemas.openxmlformats.org/spreadsheetml/2006/main">0</v>
      </c>
      <c xmlns="http://schemas.openxmlformats.org/spreadsheetml/2006/main" r="H101" s="25">
        <f xmlns="http://schemas.openxmlformats.org/spreadsheetml/2006/main">'QTL budget'!E108</f>
        <v xmlns="http://schemas.openxmlformats.org/spreadsheetml/2006/main">0</v>
      </c>
      <c xmlns="http://schemas.openxmlformats.org/spreadsheetml/2006/main" r="I101" s="25">
        <v xmlns="http://schemas.openxmlformats.org/spreadsheetml/2006/main">0</v>
      </c>
      <c xmlns="http://schemas.openxmlformats.org/spreadsheetml/2006/main" r="J101" s="257" t="s">
        <v xmlns="http://schemas.openxmlformats.org/spreadsheetml/2006/main">203</v>
      </c>
      <c xmlns="http://schemas.openxmlformats.org/spreadsheetml/2006/main" r="K101" s="10"/>
      <c xmlns="http://schemas.openxmlformats.org/spreadsheetml/2006/main" r="L101" s="10"/>
      <c xmlns="http://schemas.openxmlformats.org/spreadsheetml/2006/main" r="M101" s="10"/>
      <c xmlns="http://schemas.openxmlformats.org/spreadsheetml/2006/main" r="N101" s="10"/>
      <c xmlns="http://schemas.openxmlformats.org/spreadsheetml/2006/main" r="O101" s="10"/>
      <c xmlns="http://schemas.openxmlformats.org/spreadsheetml/2006/main" r="P101" s="10"/>
      <c xmlns="http://schemas.openxmlformats.org/spreadsheetml/2006/main" r="Q101" s="10"/>
    </row>
    <row xmlns:x14ac="http://schemas.microsoft.com/office/spreadsheetml/2009/9/ac" xmlns="http://schemas.openxmlformats.org/spreadsheetml/2006/main" r="102" spans="1:17" ht="24" x14ac:dyDescent="0.2">
      <c xmlns="http://schemas.openxmlformats.org/spreadsheetml/2006/main" r="A102" s="13">
        <v xmlns="http://schemas.openxmlformats.org/spreadsheetml/2006/main">2</v>
      </c>
      <c xmlns="http://schemas.openxmlformats.org/spreadsheetml/2006/main" r="B102" s="7" t="s">
        <v xmlns="http://schemas.openxmlformats.org/spreadsheetml/2006/main">204</v>
      </c>
      <c xmlns="http://schemas.openxmlformats.org/spreadsheetml/2006/main" r="C102" s="13" t="s">
        <v xmlns="http://schemas.openxmlformats.org/spreadsheetml/2006/main">205</v>
      </c>
      <c xmlns="http://schemas.openxmlformats.org/spreadsheetml/2006/main" r="D102" s="25">
        <v xmlns="http://schemas.openxmlformats.org/spreadsheetml/2006/main">0</v>
      </c>
      <c xmlns="http://schemas.openxmlformats.org/spreadsheetml/2006/main" r="E102" s="25">
        <v xmlns="http://schemas.openxmlformats.org/spreadsheetml/2006/main">0</v>
      </c>
      <c xmlns="http://schemas.openxmlformats.org/spreadsheetml/2006/main" r="F102" s="25">
        <f xmlns="http://schemas.openxmlformats.org/spreadsheetml/2006/main">'QTL budget'!C133</f>
        <v xmlns="http://schemas.openxmlformats.org/spreadsheetml/2006/main">30000</v>
      </c>
      <c xmlns="http://schemas.openxmlformats.org/spreadsheetml/2006/main" r="G102" s="16">
        <f xmlns="http://schemas.openxmlformats.org/spreadsheetml/2006/main">'QTL budget'!G133+'QTL budget'!G136</f>
        <v xmlns="http://schemas.openxmlformats.org/spreadsheetml/2006/main">2336.2399999999998</v>
      </c>
      <c xmlns="http://schemas.openxmlformats.org/spreadsheetml/2006/main" r="H102" s="25">
        <f xmlns="http://schemas.openxmlformats.org/spreadsheetml/2006/main">'QTL budget'!E133+'QTL budget'!E136</f>
        <v xmlns="http://schemas.openxmlformats.org/spreadsheetml/2006/main">0</v>
      </c>
      <c xmlns="http://schemas.openxmlformats.org/spreadsheetml/2006/main" r="I102" s="25">
        <f xmlns="http://schemas.openxmlformats.org/spreadsheetml/2006/main">G102-H102</f>
        <v xmlns="http://schemas.openxmlformats.org/spreadsheetml/2006/main">2336.2399999999998</v>
      </c>
      <c xmlns="http://schemas.openxmlformats.org/spreadsheetml/2006/main" r="J102" s="257" t="s">
        <v xmlns="http://schemas.openxmlformats.org/spreadsheetml/2006/main">206</v>
      </c>
      <c xmlns="http://schemas.openxmlformats.org/spreadsheetml/2006/main" r="K102" s="10"/>
      <c xmlns="http://schemas.openxmlformats.org/spreadsheetml/2006/main" r="L102" s="10"/>
      <c xmlns="http://schemas.openxmlformats.org/spreadsheetml/2006/main" r="M102" s="10"/>
      <c xmlns="http://schemas.openxmlformats.org/spreadsheetml/2006/main" r="N102" s="10"/>
      <c xmlns="http://schemas.openxmlformats.org/spreadsheetml/2006/main" r="O102" s="10"/>
      <c xmlns="http://schemas.openxmlformats.org/spreadsheetml/2006/main" r="P102" s="10"/>
      <c xmlns="http://schemas.openxmlformats.org/spreadsheetml/2006/main" r="Q102" s="10"/>
    </row>
    <row xmlns:x14ac="http://schemas.microsoft.com/office/spreadsheetml/2009/9/ac" xmlns="http://schemas.openxmlformats.org/spreadsheetml/2006/main" r="103" spans="1:17" ht="24" x14ac:dyDescent="0.2">
      <c xmlns="http://schemas.openxmlformats.org/spreadsheetml/2006/main" r="A103" s="13">
        <v xmlns="http://schemas.openxmlformats.org/spreadsheetml/2006/main">3</v>
      </c>
      <c xmlns="http://schemas.openxmlformats.org/spreadsheetml/2006/main" r="B103" s="14" t="s">
        <v xmlns="http://schemas.openxmlformats.org/spreadsheetml/2006/main">207</v>
      </c>
      <c xmlns="http://schemas.openxmlformats.org/spreadsheetml/2006/main" r="C103" s="13" t="s">
        <v xmlns="http://schemas.openxmlformats.org/spreadsheetml/2006/main">208</v>
      </c>
      <c xmlns="http://schemas.openxmlformats.org/spreadsheetml/2006/main" r="D103" s="15">
        <f xmlns="http://schemas.openxmlformats.org/spreadsheetml/2006/main">'CTL budget'!H70</f>
        <v xmlns="http://schemas.openxmlformats.org/spreadsheetml/2006/main">110000</v>
      </c>
      <c xmlns="http://schemas.openxmlformats.org/spreadsheetml/2006/main" r="E103" s="15">
        <f xmlns="http://schemas.openxmlformats.org/spreadsheetml/2006/main">'CTL budget'!I70</f>
        <v xmlns="http://schemas.openxmlformats.org/spreadsheetml/2006/main">110000</v>
      </c>
      <c xmlns="http://schemas.openxmlformats.org/spreadsheetml/2006/main" r="F103" s="16">
        <v xmlns="http://schemas.openxmlformats.org/spreadsheetml/2006/main">0</v>
      </c>
      <c xmlns="http://schemas.openxmlformats.org/spreadsheetml/2006/main" r="G103" s="25">
        <v xmlns="http://schemas.openxmlformats.org/spreadsheetml/2006/main">0</v>
      </c>
      <c xmlns="http://schemas.openxmlformats.org/spreadsheetml/2006/main" r="H103" s="25">
        <f xmlns="http://schemas.openxmlformats.org/spreadsheetml/2006/main">'QTL budget'!E97+'QTL budget'!E140+'QTL budget'!E141</f>
        <v xmlns="http://schemas.openxmlformats.org/spreadsheetml/2006/main">30593.78</v>
      </c>
      <c xmlns="http://schemas.openxmlformats.org/spreadsheetml/2006/main" r="I103" s="25">
        <v xmlns="http://schemas.openxmlformats.org/spreadsheetml/2006/main">0</v>
      </c>
      <c xmlns="http://schemas.openxmlformats.org/spreadsheetml/2006/main" r="J103" s="257" t="s">
        <v xmlns="http://schemas.openxmlformats.org/spreadsheetml/2006/main">209</v>
      </c>
      <c xmlns="http://schemas.openxmlformats.org/spreadsheetml/2006/main" r="K103" s="10"/>
      <c xmlns="http://schemas.openxmlformats.org/spreadsheetml/2006/main" r="L103" s="10"/>
      <c xmlns="http://schemas.openxmlformats.org/spreadsheetml/2006/main" r="M103" s="10"/>
      <c xmlns="http://schemas.openxmlformats.org/spreadsheetml/2006/main" r="N103" s="10"/>
      <c xmlns="http://schemas.openxmlformats.org/spreadsheetml/2006/main" r="O103" s="10"/>
      <c xmlns="http://schemas.openxmlformats.org/spreadsheetml/2006/main" r="P103" s="10"/>
      <c xmlns="http://schemas.openxmlformats.org/spreadsheetml/2006/main" r="Q103" s="10"/>
    </row>
    <row xmlns:x14ac="http://schemas.microsoft.com/office/spreadsheetml/2009/9/ac" xmlns="http://schemas.openxmlformats.org/spreadsheetml/2006/main" r="104" spans="1:17" ht="24" x14ac:dyDescent="0.2">
      <c xmlns="http://schemas.openxmlformats.org/spreadsheetml/2006/main" r="A104" s="13">
        <v xmlns="http://schemas.openxmlformats.org/spreadsheetml/2006/main">4</v>
      </c>
      <c xmlns="http://schemas.openxmlformats.org/spreadsheetml/2006/main" r="B104" s="14" t="s">
        <v xmlns="http://schemas.openxmlformats.org/spreadsheetml/2006/main">210</v>
      </c>
      <c xmlns="http://schemas.openxmlformats.org/spreadsheetml/2006/main" r="C104" s="13" t="s">
        <v xmlns="http://schemas.openxmlformats.org/spreadsheetml/2006/main">211</v>
      </c>
      <c xmlns="http://schemas.openxmlformats.org/spreadsheetml/2006/main" r="D104" s="25">
        <v xmlns="http://schemas.openxmlformats.org/spreadsheetml/2006/main">0</v>
      </c>
      <c xmlns="http://schemas.openxmlformats.org/spreadsheetml/2006/main" r="E104" s="15">
        <v xmlns="http://schemas.openxmlformats.org/spreadsheetml/2006/main">0</v>
      </c>
      <c xmlns="http://schemas.openxmlformats.org/spreadsheetml/2006/main" r="F104" s="16">
        <f xmlns="http://schemas.openxmlformats.org/spreadsheetml/2006/main">'QTL budget'!C45</f>
        <v xmlns="http://schemas.openxmlformats.org/spreadsheetml/2006/main">50000</v>
      </c>
      <c xmlns="http://schemas.openxmlformats.org/spreadsheetml/2006/main" r="G104" s="25">
        <f xmlns="http://schemas.openxmlformats.org/spreadsheetml/2006/main">'QTL budget'!G45</f>
        <v xmlns="http://schemas.openxmlformats.org/spreadsheetml/2006/main">0</v>
      </c>
      <c xmlns="http://schemas.openxmlformats.org/spreadsheetml/2006/main" r="H104" s="16">
        <f xmlns="http://schemas.openxmlformats.org/spreadsheetml/2006/main">'QTL budget'!E45</f>
        <v xmlns="http://schemas.openxmlformats.org/spreadsheetml/2006/main">9098</v>
      </c>
      <c xmlns="http://schemas.openxmlformats.org/spreadsheetml/2006/main" r="I104" s="25">
        <v xmlns="http://schemas.openxmlformats.org/spreadsheetml/2006/main">0</v>
      </c>
      <c xmlns="http://schemas.openxmlformats.org/spreadsheetml/2006/main" r="J104" s="257"/>
      <c xmlns="http://schemas.openxmlformats.org/spreadsheetml/2006/main" r="K104" s="10"/>
      <c xmlns="http://schemas.openxmlformats.org/spreadsheetml/2006/main" r="L104" s="10"/>
      <c xmlns="http://schemas.openxmlformats.org/spreadsheetml/2006/main" r="M104" s="10"/>
      <c xmlns="http://schemas.openxmlformats.org/spreadsheetml/2006/main" r="N104" s="10"/>
      <c xmlns="http://schemas.openxmlformats.org/spreadsheetml/2006/main" r="O104" s="10"/>
      <c xmlns="http://schemas.openxmlformats.org/spreadsheetml/2006/main" r="P104" s="10"/>
      <c xmlns="http://schemas.openxmlformats.org/spreadsheetml/2006/main" r="Q104" s="10"/>
    </row>
    <row xmlns:x14ac="http://schemas.microsoft.com/office/spreadsheetml/2009/9/ac" xmlns="http://schemas.openxmlformats.org/spreadsheetml/2006/main" r="105" spans="1:17" ht="24" x14ac:dyDescent="0.2">
      <c xmlns="http://schemas.openxmlformats.org/spreadsheetml/2006/main" r="A105" s="13">
        <v xmlns="http://schemas.openxmlformats.org/spreadsheetml/2006/main">5</v>
      </c>
      <c xmlns="http://schemas.openxmlformats.org/spreadsheetml/2006/main" r="B105" s="81" t="s">
        <v xmlns="http://schemas.openxmlformats.org/spreadsheetml/2006/main">212</v>
      </c>
      <c xmlns="http://schemas.openxmlformats.org/spreadsheetml/2006/main" r="C105" s="13" t="s">
        <v xmlns="http://schemas.openxmlformats.org/spreadsheetml/2006/main">213</v>
      </c>
      <c xmlns="http://schemas.openxmlformats.org/spreadsheetml/2006/main" r="D105" s="25">
        <f xmlns="http://schemas.openxmlformats.org/spreadsheetml/2006/main">'CTL budget'!H113+'CTL budget'!H68</f>
        <v xmlns="http://schemas.openxmlformats.org/spreadsheetml/2006/main">0</v>
      </c>
      <c xmlns="http://schemas.openxmlformats.org/spreadsheetml/2006/main" r="E105" s="15">
        <f xmlns="http://schemas.openxmlformats.org/spreadsheetml/2006/main">'CTL budget'!I68</f>
        <v xmlns="http://schemas.openxmlformats.org/spreadsheetml/2006/main">10000</v>
      </c>
      <c xmlns="http://schemas.openxmlformats.org/spreadsheetml/2006/main" r="F105" s="16">
        <v xmlns="http://schemas.openxmlformats.org/spreadsheetml/2006/main">0</v>
      </c>
      <c xmlns="http://schemas.openxmlformats.org/spreadsheetml/2006/main" r="G105" s="25">
        <v xmlns="http://schemas.openxmlformats.org/spreadsheetml/2006/main">0</v>
      </c>
      <c xmlns="http://schemas.openxmlformats.org/spreadsheetml/2006/main" r="H105" s="25">
        <f xmlns="http://schemas.openxmlformats.org/spreadsheetml/2006/main">'QTL budget'!E26</f>
        <v xmlns="http://schemas.openxmlformats.org/spreadsheetml/2006/main">20000</v>
      </c>
      <c xmlns="http://schemas.openxmlformats.org/spreadsheetml/2006/main" r="I105" s="25">
        <v xmlns="http://schemas.openxmlformats.org/spreadsheetml/2006/main">0</v>
      </c>
      <c xmlns="http://schemas.openxmlformats.org/spreadsheetml/2006/main" r="J105" s="257"/>
      <c xmlns="http://schemas.openxmlformats.org/spreadsheetml/2006/main" r="K105" s="10"/>
      <c xmlns="http://schemas.openxmlformats.org/spreadsheetml/2006/main" r="L105" s="10"/>
      <c xmlns="http://schemas.openxmlformats.org/spreadsheetml/2006/main" r="M105" s="10"/>
      <c xmlns="http://schemas.openxmlformats.org/spreadsheetml/2006/main" r="N105" s="10"/>
      <c xmlns="http://schemas.openxmlformats.org/spreadsheetml/2006/main" r="O105" s="10"/>
      <c xmlns="http://schemas.openxmlformats.org/spreadsheetml/2006/main" r="P105" s="10"/>
      <c xmlns="http://schemas.openxmlformats.org/spreadsheetml/2006/main" r="Q105" s="10"/>
    </row>
    <row xmlns:x14ac="http://schemas.microsoft.com/office/spreadsheetml/2009/9/ac" xmlns="http://schemas.openxmlformats.org/spreadsheetml/2006/main" r="106" spans="1:17" ht="36" x14ac:dyDescent="0.2">
      <c xmlns="http://schemas.openxmlformats.org/spreadsheetml/2006/main" r="A106" s="13">
        <v xmlns="http://schemas.openxmlformats.org/spreadsheetml/2006/main">6</v>
      </c>
      <c xmlns="http://schemas.openxmlformats.org/spreadsheetml/2006/main" r="B106" s="81" t="s">
        <v xmlns="http://schemas.openxmlformats.org/spreadsheetml/2006/main">214</v>
      </c>
      <c xmlns="http://schemas.openxmlformats.org/spreadsheetml/2006/main" r="C106" s="13" t="s">
        <v xmlns="http://schemas.openxmlformats.org/spreadsheetml/2006/main">215</v>
      </c>
      <c xmlns="http://schemas.openxmlformats.org/spreadsheetml/2006/main" r="D106" s="25">
        <v xmlns="http://schemas.openxmlformats.org/spreadsheetml/2006/main">0</v>
      </c>
      <c xmlns="http://schemas.openxmlformats.org/spreadsheetml/2006/main" r="E106" s="25">
        <v xmlns="http://schemas.openxmlformats.org/spreadsheetml/2006/main">0</v>
      </c>
      <c xmlns="http://schemas.openxmlformats.org/spreadsheetml/2006/main" r="F106" s="16">
        <f xmlns="http://schemas.openxmlformats.org/spreadsheetml/2006/main">'QTL budget'!C22</f>
        <v xmlns="http://schemas.openxmlformats.org/spreadsheetml/2006/main">50000</v>
      </c>
      <c xmlns="http://schemas.openxmlformats.org/spreadsheetml/2006/main" r="G106" s="25">
        <f xmlns="http://schemas.openxmlformats.org/spreadsheetml/2006/main">'QTL budget'!G22</f>
        <v xmlns="http://schemas.openxmlformats.org/spreadsheetml/2006/main">0</v>
      </c>
      <c xmlns="http://schemas.openxmlformats.org/spreadsheetml/2006/main" r="H106" s="25">
        <f xmlns="http://schemas.openxmlformats.org/spreadsheetml/2006/main">'QTL budget'!E22</f>
        <v xmlns="http://schemas.openxmlformats.org/spreadsheetml/2006/main">0</v>
      </c>
      <c xmlns="http://schemas.openxmlformats.org/spreadsheetml/2006/main" r="I106" s="25">
        <v xmlns="http://schemas.openxmlformats.org/spreadsheetml/2006/main">0</v>
      </c>
      <c xmlns="http://schemas.openxmlformats.org/spreadsheetml/2006/main" r="J106" s="257"/>
      <c xmlns="http://schemas.openxmlformats.org/spreadsheetml/2006/main" r="K106" s="10"/>
      <c xmlns="http://schemas.openxmlformats.org/spreadsheetml/2006/main" r="L106" s="10"/>
      <c xmlns="http://schemas.openxmlformats.org/spreadsheetml/2006/main" r="M106" s="10"/>
      <c xmlns="http://schemas.openxmlformats.org/spreadsheetml/2006/main" r="N106" s="10"/>
      <c xmlns="http://schemas.openxmlformats.org/spreadsheetml/2006/main" r="O106" s="10"/>
      <c xmlns="http://schemas.openxmlformats.org/spreadsheetml/2006/main" r="P106" s="10"/>
      <c xmlns="http://schemas.openxmlformats.org/spreadsheetml/2006/main" r="Q106" s="10"/>
    </row>
    <row xmlns:x14ac="http://schemas.microsoft.com/office/spreadsheetml/2009/9/ac" xmlns="http://schemas.openxmlformats.org/spreadsheetml/2006/main" r="107" spans="1:17" ht="24" x14ac:dyDescent="0.2">
      <c xmlns="http://schemas.openxmlformats.org/spreadsheetml/2006/main" r="A107" s="13">
        <v xmlns="http://schemas.openxmlformats.org/spreadsheetml/2006/main">7</v>
      </c>
      <c xmlns="http://schemas.openxmlformats.org/spreadsheetml/2006/main" r="B107" s="14" t="s">
        <v xmlns="http://schemas.openxmlformats.org/spreadsheetml/2006/main">216</v>
      </c>
      <c xmlns="http://schemas.openxmlformats.org/spreadsheetml/2006/main" r="C107" s="13" t="s">
        <v xmlns="http://schemas.openxmlformats.org/spreadsheetml/2006/main">217</v>
      </c>
      <c xmlns="http://schemas.openxmlformats.org/spreadsheetml/2006/main" r="D107" s="25">
        <v xmlns="http://schemas.openxmlformats.org/spreadsheetml/2006/main">0</v>
      </c>
      <c xmlns="http://schemas.openxmlformats.org/spreadsheetml/2006/main" r="E107" s="25">
        <v xmlns="http://schemas.openxmlformats.org/spreadsheetml/2006/main">0</v>
      </c>
      <c xmlns="http://schemas.openxmlformats.org/spreadsheetml/2006/main" r="F107" s="16">
        <f xmlns="http://schemas.openxmlformats.org/spreadsheetml/2006/main">'QTL budget'!C135</f>
        <v xmlns="http://schemas.openxmlformats.org/spreadsheetml/2006/main">40000</v>
      </c>
      <c xmlns="http://schemas.openxmlformats.org/spreadsheetml/2006/main" r="G107" s="25">
        <f xmlns="http://schemas.openxmlformats.org/spreadsheetml/2006/main">'QTL budget'!G135</f>
        <v xmlns="http://schemas.openxmlformats.org/spreadsheetml/2006/main">0</v>
      </c>
      <c xmlns="http://schemas.openxmlformats.org/spreadsheetml/2006/main" r="H107" s="25">
        <f xmlns="http://schemas.openxmlformats.org/spreadsheetml/2006/main">'QTL budget'!E135</f>
        <v xmlns="http://schemas.openxmlformats.org/spreadsheetml/2006/main">0</v>
      </c>
      <c xmlns="http://schemas.openxmlformats.org/spreadsheetml/2006/main" r="I107" s="25">
        <v xmlns="http://schemas.openxmlformats.org/spreadsheetml/2006/main">0</v>
      </c>
      <c xmlns="http://schemas.openxmlformats.org/spreadsheetml/2006/main" r="J107" s="257"/>
      <c xmlns="http://schemas.openxmlformats.org/spreadsheetml/2006/main" r="K107" s="10"/>
      <c xmlns="http://schemas.openxmlformats.org/spreadsheetml/2006/main" r="L107" s="10"/>
      <c xmlns="http://schemas.openxmlformats.org/spreadsheetml/2006/main" r="M107" s="10"/>
      <c xmlns="http://schemas.openxmlformats.org/spreadsheetml/2006/main" r="N107" s="10"/>
      <c xmlns="http://schemas.openxmlformats.org/spreadsheetml/2006/main" r="O107" s="10"/>
      <c xmlns="http://schemas.openxmlformats.org/spreadsheetml/2006/main" r="P107" s="10"/>
      <c xmlns="http://schemas.openxmlformats.org/spreadsheetml/2006/main" r="Q107" s="10"/>
    </row>
    <row xmlns:x14ac="http://schemas.microsoft.com/office/spreadsheetml/2009/9/ac" xmlns="http://schemas.openxmlformats.org/spreadsheetml/2006/main" r="108" spans="1:17" ht="40.5" customHeight="1" x14ac:dyDescent="0.2">
      <c xmlns="http://schemas.openxmlformats.org/spreadsheetml/2006/main" r="A108" s="13">
        <v xmlns="http://schemas.openxmlformats.org/spreadsheetml/2006/main">8</v>
      </c>
      <c xmlns="http://schemas.openxmlformats.org/spreadsheetml/2006/main" r="B108" s="14" t="s">
        <v xmlns="http://schemas.openxmlformats.org/spreadsheetml/2006/main">218</v>
      </c>
      <c xmlns="http://schemas.openxmlformats.org/spreadsheetml/2006/main" r="C108" s="13" t="s">
        <v xmlns="http://schemas.openxmlformats.org/spreadsheetml/2006/main">219</v>
      </c>
      <c xmlns="http://schemas.openxmlformats.org/spreadsheetml/2006/main" r="D108" s="25">
        <v xmlns="http://schemas.openxmlformats.org/spreadsheetml/2006/main">0</v>
      </c>
      <c xmlns="http://schemas.openxmlformats.org/spreadsheetml/2006/main" r="E108" s="25">
        <v xmlns="http://schemas.openxmlformats.org/spreadsheetml/2006/main">0</v>
      </c>
      <c xmlns="http://schemas.openxmlformats.org/spreadsheetml/2006/main" r="F108" s="16">
        <f xmlns="http://schemas.openxmlformats.org/spreadsheetml/2006/main">'QTL budget'!C64</f>
        <v xmlns="http://schemas.openxmlformats.org/spreadsheetml/2006/main">200000</v>
      </c>
      <c xmlns="http://schemas.openxmlformats.org/spreadsheetml/2006/main" r="G108" s="16">
        <f xmlns="http://schemas.openxmlformats.org/spreadsheetml/2006/main">'QTL budget'!G64</f>
        <v xmlns="http://schemas.openxmlformats.org/spreadsheetml/2006/main">0</v>
      </c>
      <c xmlns="http://schemas.openxmlformats.org/spreadsheetml/2006/main" r="H108" s="16">
        <f xmlns="http://schemas.openxmlformats.org/spreadsheetml/2006/main">'QTL budget'!E64+'QTL budget'!E65</f>
        <v xmlns="http://schemas.openxmlformats.org/spreadsheetml/2006/main">49251.840000000004</v>
      </c>
      <c xmlns="http://schemas.openxmlformats.org/spreadsheetml/2006/main" r="I108" s="25">
        <v xmlns="http://schemas.openxmlformats.org/spreadsheetml/2006/main">0</v>
      </c>
      <c xmlns="http://schemas.openxmlformats.org/spreadsheetml/2006/main" r="J108" s="266"/>
      <c xmlns="http://schemas.openxmlformats.org/spreadsheetml/2006/main" r="K108" s="10"/>
      <c xmlns="http://schemas.openxmlformats.org/spreadsheetml/2006/main" r="L108" s="10"/>
      <c xmlns="http://schemas.openxmlformats.org/spreadsheetml/2006/main" r="M108" s="10"/>
      <c xmlns="http://schemas.openxmlformats.org/spreadsheetml/2006/main" r="N108" s="10"/>
      <c xmlns="http://schemas.openxmlformats.org/spreadsheetml/2006/main" r="O108" s="10"/>
      <c xmlns="http://schemas.openxmlformats.org/spreadsheetml/2006/main" r="P108" s="10"/>
      <c xmlns="http://schemas.openxmlformats.org/spreadsheetml/2006/main" r="Q108" s="10"/>
    </row>
    <row xmlns:x14ac="http://schemas.microsoft.com/office/spreadsheetml/2009/9/ac" xmlns="http://schemas.openxmlformats.org/spreadsheetml/2006/main" r="109" spans="1:17" ht="24" x14ac:dyDescent="0.2">
      <c xmlns="http://schemas.openxmlformats.org/spreadsheetml/2006/main" r="A109" s="13">
        <v xmlns="http://schemas.openxmlformats.org/spreadsheetml/2006/main">9</v>
      </c>
      <c xmlns="http://schemas.openxmlformats.org/spreadsheetml/2006/main" r="B109" s="27" t="s">
        <v xmlns="http://schemas.openxmlformats.org/spreadsheetml/2006/main">220</v>
      </c>
      <c xmlns="http://schemas.openxmlformats.org/spreadsheetml/2006/main" r="C109" s="75" t="s">
        <v xmlns="http://schemas.openxmlformats.org/spreadsheetml/2006/main">221</v>
      </c>
      <c xmlns="http://schemas.openxmlformats.org/spreadsheetml/2006/main" r="D109" s="15">
        <f xmlns="http://schemas.openxmlformats.org/spreadsheetml/2006/main">'CTL budget'!H71</f>
        <v xmlns="http://schemas.openxmlformats.org/spreadsheetml/2006/main">10000</v>
      </c>
      <c xmlns="http://schemas.openxmlformats.org/spreadsheetml/2006/main" r="E109" s="15">
        <f xmlns="http://schemas.openxmlformats.org/spreadsheetml/2006/main">'CTL budget'!I71</f>
        <v xmlns="http://schemas.openxmlformats.org/spreadsheetml/2006/main">7556.75</v>
      </c>
      <c xmlns="http://schemas.openxmlformats.org/spreadsheetml/2006/main" r="F109" s="16">
        <f xmlns="http://schemas.openxmlformats.org/spreadsheetml/2006/main">'QTL budget'!C48</f>
        <v xmlns="http://schemas.openxmlformats.org/spreadsheetml/2006/main">30000</v>
      </c>
      <c xmlns="http://schemas.openxmlformats.org/spreadsheetml/2006/main" r="G109" s="25">
        <f xmlns="http://schemas.openxmlformats.org/spreadsheetml/2006/main">'QTL budget'!G48</f>
        <v xmlns="http://schemas.openxmlformats.org/spreadsheetml/2006/main">0</v>
      </c>
      <c xmlns="http://schemas.openxmlformats.org/spreadsheetml/2006/main" r="H109" s="25">
        <f xmlns="http://schemas.openxmlformats.org/spreadsheetml/2006/main">'QTL budget'!E48</f>
        <v xmlns="http://schemas.openxmlformats.org/spreadsheetml/2006/main">0</v>
      </c>
      <c xmlns="http://schemas.openxmlformats.org/spreadsheetml/2006/main" r="I109" s="25">
        <v xmlns="http://schemas.openxmlformats.org/spreadsheetml/2006/main">0</v>
      </c>
      <c xmlns="http://schemas.openxmlformats.org/spreadsheetml/2006/main" r="J109" s="257"/>
      <c xmlns="http://schemas.openxmlformats.org/spreadsheetml/2006/main" r="K109" s="10"/>
      <c xmlns="http://schemas.openxmlformats.org/spreadsheetml/2006/main" r="L109" s="10"/>
      <c xmlns="http://schemas.openxmlformats.org/spreadsheetml/2006/main" r="M109" s="10"/>
      <c xmlns="http://schemas.openxmlformats.org/spreadsheetml/2006/main" r="N109" s="10"/>
      <c xmlns="http://schemas.openxmlformats.org/spreadsheetml/2006/main" r="O109" s="10"/>
      <c xmlns="http://schemas.openxmlformats.org/spreadsheetml/2006/main" r="P109" s="10"/>
      <c xmlns="http://schemas.openxmlformats.org/spreadsheetml/2006/main" r="Q109" s="10"/>
    </row>
    <row xmlns:x14ac="http://schemas.microsoft.com/office/spreadsheetml/2009/9/ac" xmlns="http://schemas.openxmlformats.org/spreadsheetml/2006/main" r="110" spans="1:17" ht="24" x14ac:dyDescent="0.2">
      <c xmlns="http://schemas.openxmlformats.org/spreadsheetml/2006/main" r="A110" s="13">
        <v xmlns="http://schemas.openxmlformats.org/spreadsheetml/2006/main">10</v>
      </c>
      <c xmlns="http://schemas.openxmlformats.org/spreadsheetml/2006/main" r="B110" s="14" t="s">
        <v xmlns="http://schemas.openxmlformats.org/spreadsheetml/2006/main">222</v>
      </c>
      <c xmlns="http://schemas.openxmlformats.org/spreadsheetml/2006/main" r="C110" s="13" t="s">
        <v xmlns="http://schemas.openxmlformats.org/spreadsheetml/2006/main">223</v>
      </c>
      <c xmlns="http://schemas.openxmlformats.org/spreadsheetml/2006/main" r="D110" s="25">
        <v xmlns="http://schemas.openxmlformats.org/spreadsheetml/2006/main">0</v>
      </c>
      <c xmlns="http://schemas.openxmlformats.org/spreadsheetml/2006/main" r="E110" s="25">
        <v xmlns="http://schemas.openxmlformats.org/spreadsheetml/2006/main">0</v>
      </c>
      <c xmlns="http://schemas.openxmlformats.org/spreadsheetml/2006/main" r="F110" s="16">
        <f xmlns="http://schemas.openxmlformats.org/spreadsheetml/2006/main">'QTL budget'!C76</f>
        <v xmlns="http://schemas.openxmlformats.org/spreadsheetml/2006/main">20000</v>
      </c>
      <c xmlns="http://schemas.openxmlformats.org/spreadsheetml/2006/main" r="G110" s="25">
        <f xmlns="http://schemas.openxmlformats.org/spreadsheetml/2006/main">'QTL budget'!G76</f>
        <v xmlns="http://schemas.openxmlformats.org/spreadsheetml/2006/main">0</v>
      </c>
      <c xmlns="http://schemas.openxmlformats.org/spreadsheetml/2006/main" r="H110" s="25">
        <f xmlns="http://schemas.openxmlformats.org/spreadsheetml/2006/main">'QTL budget'!E76</f>
        <v xmlns="http://schemas.openxmlformats.org/spreadsheetml/2006/main">0</v>
      </c>
      <c xmlns="http://schemas.openxmlformats.org/spreadsheetml/2006/main" r="I110" s="25">
        <v xmlns="http://schemas.openxmlformats.org/spreadsheetml/2006/main">0</v>
      </c>
      <c xmlns="http://schemas.openxmlformats.org/spreadsheetml/2006/main" r="J110" s="257"/>
      <c xmlns="http://schemas.openxmlformats.org/spreadsheetml/2006/main" r="K110" s="10"/>
      <c xmlns="http://schemas.openxmlformats.org/spreadsheetml/2006/main" r="L110" s="10"/>
      <c xmlns="http://schemas.openxmlformats.org/spreadsheetml/2006/main" r="M110" s="10"/>
      <c xmlns="http://schemas.openxmlformats.org/spreadsheetml/2006/main" r="N110" s="10"/>
      <c xmlns="http://schemas.openxmlformats.org/spreadsheetml/2006/main" r="O110" s="10"/>
      <c xmlns="http://schemas.openxmlformats.org/spreadsheetml/2006/main" r="P110" s="10"/>
      <c xmlns="http://schemas.openxmlformats.org/spreadsheetml/2006/main" r="Q110" s="10"/>
    </row>
    <row xmlns:x14ac="http://schemas.microsoft.com/office/spreadsheetml/2009/9/ac" xmlns="http://schemas.openxmlformats.org/spreadsheetml/2006/main" r="111" spans="1:17" ht="48" x14ac:dyDescent="0.2">
      <c xmlns="http://schemas.openxmlformats.org/spreadsheetml/2006/main" r="A111" s="13">
        <v xmlns="http://schemas.openxmlformats.org/spreadsheetml/2006/main">11</v>
      </c>
      <c xmlns="http://schemas.openxmlformats.org/spreadsheetml/2006/main" r="B111" s="7" t="s">
        <v xmlns="http://schemas.openxmlformats.org/spreadsheetml/2006/main">224</v>
      </c>
      <c xmlns="http://schemas.openxmlformats.org/spreadsheetml/2006/main" r="C111" s="13" t="s">
        <v xmlns="http://schemas.openxmlformats.org/spreadsheetml/2006/main">225</v>
      </c>
      <c xmlns="http://schemas.openxmlformats.org/spreadsheetml/2006/main" r="D111" s="25">
        <v xmlns="http://schemas.openxmlformats.org/spreadsheetml/2006/main">0</v>
      </c>
      <c xmlns="http://schemas.openxmlformats.org/spreadsheetml/2006/main" r="E111" s="25">
        <v xmlns="http://schemas.openxmlformats.org/spreadsheetml/2006/main">0</v>
      </c>
      <c xmlns="http://schemas.openxmlformats.org/spreadsheetml/2006/main" r="F111" s="16">
        <f xmlns="http://schemas.openxmlformats.org/spreadsheetml/2006/main">'QTL budget'!C109</f>
        <v xmlns="http://schemas.openxmlformats.org/spreadsheetml/2006/main">2600000</v>
      </c>
      <c xmlns="http://schemas.openxmlformats.org/spreadsheetml/2006/main" r="G111" s="16">
        <f xmlns="http://schemas.openxmlformats.org/spreadsheetml/2006/main">'QTL budget'!G109+'QTL budget'!G120+'QTL budget'!G121</f>
        <v xmlns="http://schemas.openxmlformats.org/spreadsheetml/2006/main">467139.75</v>
      </c>
      <c xmlns="http://schemas.openxmlformats.org/spreadsheetml/2006/main" r="H111" s="16">
        <f xmlns="http://schemas.openxmlformats.org/spreadsheetml/2006/main">'QTL budget'!E109+'QTL budget'!E120+'QTL budget'!E121+'QTL budget'!E68</f>
        <v xmlns="http://schemas.openxmlformats.org/spreadsheetml/2006/main">633706.47</v>
      </c>
      <c xmlns="http://schemas.openxmlformats.org/spreadsheetml/2006/main" r="I111" s="275">
        <f xmlns="http://schemas.openxmlformats.org/spreadsheetml/2006/main">G111-H111</f>
        <v xmlns="http://schemas.openxmlformats.org/spreadsheetml/2006/main">-166566.71999999997</v>
      </c>
      <c xmlns="http://schemas.openxmlformats.org/spreadsheetml/2006/main" r="J111" s="257" t="s">
        <v xmlns="http://schemas.openxmlformats.org/spreadsheetml/2006/main">226</v>
      </c>
      <c xmlns="http://schemas.openxmlformats.org/spreadsheetml/2006/main" r="K111" s="10"/>
      <c xmlns="http://schemas.openxmlformats.org/spreadsheetml/2006/main" r="L111" s="10"/>
      <c xmlns="http://schemas.openxmlformats.org/spreadsheetml/2006/main" r="M111" s="10"/>
      <c xmlns="http://schemas.openxmlformats.org/spreadsheetml/2006/main" r="N111" s="10"/>
      <c xmlns="http://schemas.openxmlformats.org/spreadsheetml/2006/main" r="O111" s="10"/>
      <c xmlns="http://schemas.openxmlformats.org/spreadsheetml/2006/main" r="P111" s="10"/>
      <c xmlns="http://schemas.openxmlformats.org/spreadsheetml/2006/main" r="Q111" s="10"/>
    </row>
    <row xmlns:x14ac="http://schemas.microsoft.com/office/spreadsheetml/2009/9/ac" xmlns="http://schemas.openxmlformats.org/spreadsheetml/2006/main" r="112" spans="1:17" ht="22.5" customHeight="1" x14ac:dyDescent="0.2">
      <c xmlns="http://schemas.openxmlformats.org/spreadsheetml/2006/main" r="A112" s="147">
        <v xmlns="http://schemas.openxmlformats.org/spreadsheetml/2006/main">12</v>
      </c>
      <c xmlns="http://schemas.openxmlformats.org/spreadsheetml/2006/main" r="B112" s="14" t="s">
        <v xmlns="http://schemas.openxmlformats.org/spreadsheetml/2006/main">227</v>
      </c>
      <c xmlns="http://schemas.openxmlformats.org/spreadsheetml/2006/main" r="C112" s="13" t="s">
        <v xmlns="http://schemas.openxmlformats.org/spreadsheetml/2006/main">228</v>
      </c>
      <c xmlns="http://schemas.openxmlformats.org/spreadsheetml/2006/main" r="D112" s="25">
        <v xmlns="http://schemas.openxmlformats.org/spreadsheetml/2006/main">0</v>
      </c>
      <c xmlns="http://schemas.openxmlformats.org/spreadsheetml/2006/main" r="E112" s="25">
        <v xmlns="http://schemas.openxmlformats.org/spreadsheetml/2006/main">0</v>
      </c>
      <c xmlns="http://schemas.openxmlformats.org/spreadsheetml/2006/main" r="F112" s="16">
        <f xmlns="http://schemas.openxmlformats.org/spreadsheetml/2006/main">'QTL budget'!C32</f>
        <v xmlns="http://schemas.openxmlformats.org/spreadsheetml/2006/main">143728</v>
      </c>
      <c xmlns="http://schemas.openxmlformats.org/spreadsheetml/2006/main" r="G112" s="25">
        <f xmlns="http://schemas.openxmlformats.org/spreadsheetml/2006/main">'QTL budget'!G32</f>
        <v xmlns="http://schemas.openxmlformats.org/spreadsheetml/2006/main">0</v>
      </c>
      <c xmlns="http://schemas.openxmlformats.org/spreadsheetml/2006/main" r="H112" s="16">
        <f xmlns="http://schemas.openxmlformats.org/spreadsheetml/2006/main">'QTL budget'!E32</f>
        <v xmlns="http://schemas.openxmlformats.org/spreadsheetml/2006/main">23550</v>
      </c>
      <c xmlns="http://schemas.openxmlformats.org/spreadsheetml/2006/main" r="I112" s="16">
        <v xmlns="http://schemas.openxmlformats.org/spreadsheetml/2006/main">0</v>
      </c>
      <c xmlns="http://schemas.openxmlformats.org/spreadsheetml/2006/main" r="J112" s="257"/>
      <c xmlns="http://schemas.openxmlformats.org/spreadsheetml/2006/main" r="K112" s="10"/>
      <c xmlns="http://schemas.openxmlformats.org/spreadsheetml/2006/main" r="L112" s="10"/>
      <c xmlns="http://schemas.openxmlformats.org/spreadsheetml/2006/main" r="M112" s="10"/>
      <c xmlns="http://schemas.openxmlformats.org/spreadsheetml/2006/main" r="N112" s="10"/>
      <c xmlns="http://schemas.openxmlformats.org/spreadsheetml/2006/main" r="O112" s="10"/>
      <c xmlns="http://schemas.openxmlformats.org/spreadsheetml/2006/main" r="P112" s="10"/>
      <c xmlns="http://schemas.openxmlformats.org/spreadsheetml/2006/main" r="Q112" s="10"/>
    </row>
    <row xmlns:x14ac="http://schemas.microsoft.com/office/spreadsheetml/2009/9/ac" xmlns="http://schemas.openxmlformats.org/spreadsheetml/2006/main" r="113" spans="1:17" x14ac:dyDescent="0.2">
      <c xmlns="http://schemas.openxmlformats.org/spreadsheetml/2006/main" r="A113" s="13"/>
      <c xmlns="http://schemas.openxmlformats.org/spreadsheetml/2006/main" r="B113" s="14"/>
      <c xmlns="http://schemas.openxmlformats.org/spreadsheetml/2006/main" r="C113" s="13"/>
      <c xmlns="http://schemas.openxmlformats.org/spreadsheetml/2006/main" r="D113" s="15"/>
      <c xmlns="http://schemas.openxmlformats.org/spreadsheetml/2006/main" r="E113" s="15"/>
      <c xmlns="http://schemas.openxmlformats.org/spreadsheetml/2006/main" r="F113" s="15"/>
      <c xmlns="http://schemas.openxmlformats.org/spreadsheetml/2006/main" r="G113" s="15"/>
      <c xmlns="http://schemas.openxmlformats.org/spreadsheetml/2006/main" r="H113" s="15"/>
      <c xmlns="http://schemas.openxmlformats.org/spreadsheetml/2006/main" r="I113" s="15"/>
      <c xmlns="http://schemas.openxmlformats.org/spreadsheetml/2006/main" r="J113" s="266"/>
      <c xmlns="http://schemas.openxmlformats.org/spreadsheetml/2006/main" r="K113" s="10"/>
      <c xmlns="http://schemas.openxmlformats.org/spreadsheetml/2006/main" r="L113" s="10"/>
      <c xmlns="http://schemas.openxmlformats.org/spreadsheetml/2006/main" r="M113" s="10"/>
      <c xmlns="http://schemas.openxmlformats.org/spreadsheetml/2006/main" r="N113" s="10"/>
      <c xmlns="http://schemas.openxmlformats.org/spreadsheetml/2006/main" r="O113" s="10"/>
      <c xmlns="http://schemas.openxmlformats.org/spreadsheetml/2006/main" r="P113" s="10"/>
      <c xmlns="http://schemas.openxmlformats.org/spreadsheetml/2006/main" r="Q113" s="10"/>
    </row>
    <row xmlns:x14ac="http://schemas.microsoft.com/office/spreadsheetml/2009/9/ac" xmlns="http://schemas.openxmlformats.org/spreadsheetml/2006/main" r="114" spans="1:17" s="19" customFormat="1" ht="12.75" customHeight="1" x14ac:dyDescent="0.2">
      <c xmlns="http://schemas.openxmlformats.org/spreadsheetml/2006/main" r="A114" s="77"/>
      <c xmlns="http://schemas.openxmlformats.org/spreadsheetml/2006/main" r="B114" s="17" t="s">
        <v xmlns="http://schemas.openxmlformats.org/spreadsheetml/2006/main">229</v>
      </c>
      <c xmlns="http://schemas.openxmlformats.org/spreadsheetml/2006/main" r="C114" s="11"/>
      <c xmlns="http://schemas.openxmlformats.org/spreadsheetml/2006/main" r="D114" s="18">
        <f xmlns="http://schemas.openxmlformats.org/spreadsheetml/2006/main">SUM(D101:D112)</f>
        <v xmlns="http://schemas.openxmlformats.org/spreadsheetml/2006/main">150000</v>
      </c>
      <c xmlns="http://schemas.openxmlformats.org/spreadsheetml/2006/main" r="E114" s="18">
        <f xmlns="http://schemas.openxmlformats.org/spreadsheetml/2006/main">SUM(E101:E112)</f>
        <v xmlns="http://schemas.openxmlformats.org/spreadsheetml/2006/main">157556.75</v>
      </c>
      <c xmlns="http://schemas.openxmlformats.org/spreadsheetml/2006/main" r="F114" s="18">
        <f xmlns="http://schemas.openxmlformats.org/spreadsheetml/2006/main">SUM(F101:F112)</f>
        <v xmlns="http://schemas.openxmlformats.org/spreadsheetml/2006/main">3243728</v>
      </c>
      <c xmlns="http://schemas.openxmlformats.org/spreadsheetml/2006/main" r="G114" s="18">
        <f xmlns="http://schemas.openxmlformats.org/spreadsheetml/2006/main" t="shared" ref="G114:I114" si="8">SUM(G101:G112)</f>
        <v xmlns="http://schemas.openxmlformats.org/spreadsheetml/2006/main">469475.99</v>
      </c>
      <c xmlns="http://schemas.openxmlformats.org/spreadsheetml/2006/main" r="H114" s="18">
        <f xmlns="http://schemas.openxmlformats.org/spreadsheetml/2006/main">SUM(H101:H112)</f>
        <v xmlns="http://schemas.openxmlformats.org/spreadsheetml/2006/main">766200.09</v>
      </c>
      <c xmlns="http://schemas.openxmlformats.org/spreadsheetml/2006/main" r="I114" s="18">
        <f xmlns="http://schemas.openxmlformats.org/spreadsheetml/2006/main" t="shared" si="8"/>
        <v xmlns="http://schemas.openxmlformats.org/spreadsheetml/2006/main">-164230.47999999998</v>
      </c>
      <c xmlns="http://schemas.openxmlformats.org/spreadsheetml/2006/main" r="J114" s="267"/>
    </row>
    <row xmlns:x14ac="http://schemas.microsoft.com/office/spreadsheetml/2009/9/ac" xmlns="http://schemas.openxmlformats.org/spreadsheetml/2006/main" r="115" spans="1:17" s="19" customFormat="1" ht="24" x14ac:dyDescent="0.2">
      <c xmlns="http://schemas.openxmlformats.org/spreadsheetml/2006/main" r="A115" s="77"/>
      <c xmlns="http://schemas.openxmlformats.org/spreadsheetml/2006/main" r="B115" s="17" t="s">
        <v xmlns="http://schemas.openxmlformats.org/spreadsheetml/2006/main">230</v>
      </c>
      <c xmlns="http://schemas.openxmlformats.org/spreadsheetml/2006/main" r="C115" s="18"/>
      <c xmlns="http://schemas.openxmlformats.org/spreadsheetml/2006/main" r="D115" s="18">
        <f xmlns="http://schemas.openxmlformats.org/spreadsheetml/2006/main">('CTL budget'!H11*0.1)+'CTL budget'!H18+'CTL budget'!H15+('CTL budget'!H25*0.5)+'CTL budget'!H29</f>
        <v xmlns="http://schemas.openxmlformats.org/spreadsheetml/2006/main">794550.64</v>
      </c>
      <c xmlns="http://schemas.openxmlformats.org/spreadsheetml/2006/main" r="E115" s="18">
        <f xmlns="http://schemas.openxmlformats.org/spreadsheetml/2006/main">('CTL budget'!I11*0.1)+'CTL budget'!I18+'CTL budget'!I15+('CTL budget'!I25*0.5)+'CTL budget'!I29</f>
        <v xmlns="http://schemas.openxmlformats.org/spreadsheetml/2006/main">774879.46699999995</v>
      </c>
      <c xmlns="http://schemas.openxmlformats.org/spreadsheetml/2006/main" r="F115" s="18">
        <v xmlns="http://schemas.openxmlformats.org/spreadsheetml/2006/main">0</v>
      </c>
      <c xmlns="http://schemas.openxmlformats.org/spreadsheetml/2006/main" r="G115" s="18">
        <v xmlns="http://schemas.openxmlformats.org/spreadsheetml/2006/main">0</v>
      </c>
      <c xmlns="http://schemas.openxmlformats.org/spreadsheetml/2006/main" r="H115" s="18">
        <v xmlns="http://schemas.openxmlformats.org/spreadsheetml/2006/main">0</v>
      </c>
      <c xmlns="http://schemas.openxmlformats.org/spreadsheetml/2006/main" r="I115" s="18">
        <v xmlns="http://schemas.openxmlformats.org/spreadsheetml/2006/main">0</v>
      </c>
      <c xmlns="http://schemas.openxmlformats.org/spreadsheetml/2006/main" r="J115" s="267"/>
    </row>
    <row xmlns:x14ac="http://schemas.microsoft.com/office/spreadsheetml/2009/9/ac" xmlns="http://schemas.openxmlformats.org/spreadsheetml/2006/main" r="116" spans="1:17" s="19" customFormat="1" ht="12.75" customHeight="1" x14ac:dyDescent="0.2">
      <c xmlns="http://schemas.openxmlformats.org/spreadsheetml/2006/main" r="A116" s="77"/>
      <c xmlns="http://schemas.openxmlformats.org/spreadsheetml/2006/main" r="B116" s="17" t="s">
        <v xmlns="http://schemas.openxmlformats.org/spreadsheetml/2006/main">231</v>
      </c>
      <c xmlns="http://schemas.openxmlformats.org/spreadsheetml/2006/main" r="C116" s="11"/>
      <c xmlns="http://schemas.openxmlformats.org/spreadsheetml/2006/main" r="D116" s="12">
        <f xmlns="http://schemas.openxmlformats.org/spreadsheetml/2006/main">D114+D115</f>
        <v xmlns="http://schemas.openxmlformats.org/spreadsheetml/2006/main">944550.64</v>
      </c>
      <c xmlns="http://schemas.openxmlformats.org/spreadsheetml/2006/main" r="E116" s="220">
        <f xmlns="http://schemas.openxmlformats.org/spreadsheetml/2006/main">E114+E115</f>
        <v xmlns="http://schemas.openxmlformats.org/spreadsheetml/2006/main">932436.21699999995</v>
      </c>
      <c xmlns="http://schemas.openxmlformats.org/spreadsheetml/2006/main" r="F116" s="18">
        <f xmlns="http://schemas.openxmlformats.org/spreadsheetml/2006/main">F114+F115</f>
        <v xmlns="http://schemas.openxmlformats.org/spreadsheetml/2006/main">3243728</v>
      </c>
      <c xmlns="http://schemas.openxmlformats.org/spreadsheetml/2006/main" r="G116" s="18">
        <f xmlns="http://schemas.openxmlformats.org/spreadsheetml/2006/main" t="shared" ref="G116:I116" si="9">G114+G115</f>
        <v xmlns="http://schemas.openxmlformats.org/spreadsheetml/2006/main">469475.99</v>
      </c>
      <c xmlns="http://schemas.openxmlformats.org/spreadsheetml/2006/main" r="H116" s="18">
        <f xmlns="http://schemas.openxmlformats.org/spreadsheetml/2006/main" t="shared" si="9"/>
        <v xmlns="http://schemas.openxmlformats.org/spreadsheetml/2006/main">766200.09</v>
      </c>
      <c xmlns="http://schemas.openxmlformats.org/spreadsheetml/2006/main" r="I116" s="18">
        <f xmlns="http://schemas.openxmlformats.org/spreadsheetml/2006/main" t="shared" si="9"/>
        <v xmlns="http://schemas.openxmlformats.org/spreadsheetml/2006/main">-164230.47999999998</v>
      </c>
      <c xmlns="http://schemas.openxmlformats.org/spreadsheetml/2006/main" r="J116" s="267"/>
    </row>
    <row xmlns:x14ac="http://schemas.microsoft.com/office/spreadsheetml/2009/9/ac" xmlns="http://schemas.openxmlformats.org/spreadsheetml/2006/main" r="117" spans="1:17" s="19" customFormat="1" x14ac:dyDescent="0.2">
      <c xmlns="http://schemas.openxmlformats.org/spreadsheetml/2006/main" r="A117" s="82"/>
      <c xmlns="http://schemas.openxmlformats.org/spreadsheetml/2006/main" r="B117" s="83"/>
      <c xmlns="http://schemas.openxmlformats.org/spreadsheetml/2006/main" r="C117" s="84"/>
      <c xmlns="http://schemas.openxmlformats.org/spreadsheetml/2006/main" r="D117" s="80"/>
      <c xmlns="http://schemas.openxmlformats.org/spreadsheetml/2006/main" r="E117" s="80"/>
      <c xmlns="http://schemas.openxmlformats.org/spreadsheetml/2006/main" r="F117" s="80"/>
      <c xmlns="http://schemas.openxmlformats.org/spreadsheetml/2006/main" r="G117" s="80"/>
      <c xmlns="http://schemas.openxmlformats.org/spreadsheetml/2006/main" r="H117" s="80"/>
      <c xmlns="http://schemas.openxmlformats.org/spreadsheetml/2006/main" r="I117" s="80"/>
      <c xmlns="http://schemas.openxmlformats.org/spreadsheetml/2006/main" r="J117" s="268"/>
    </row>
    <row xmlns:x14ac="http://schemas.microsoft.com/office/spreadsheetml/2009/9/ac" xmlns="http://schemas.openxmlformats.org/spreadsheetml/2006/main" r="118" spans="1:17" s="19" customFormat="1" x14ac:dyDescent="0.2">
      <c xmlns="http://schemas.openxmlformats.org/spreadsheetml/2006/main" r="A118" s="82"/>
      <c xmlns="http://schemas.openxmlformats.org/spreadsheetml/2006/main" r="B118" s="83"/>
      <c xmlns="http://schemas.openxmlformats.org/spreadsheetml/2006/main" r="C118" s="84"/>
      <c xmlns="http://schemas.openxmlformats.org/spreadsheetml/2006/main" r="D118" s="80"/>
      <c xmlns="http://schemas.openxmlformats.org/spreadsheetml/2006/main" r="E118" s="80"/>
      <c xmlns="http://schemas.openxmlformats.org/spreadsheetml/2006/main" r="F118" s="80"/>
      <c xmlns="http://schemas.openxmlformats.org/spreadsheetml/2006/main" r="G118" s="80"/>
      <c xmlns="http://schemas.openxmlformats.org/spreadsheetml/2006/main" r="H118" s="80"/>
      <c xmlns="http://schemas.openxmlformats.org/spreadsheetml/2006/main" r="I118" s="80"/>
      <c xmlns="http://schemas.openxmlformats.org/spreadsheetml/2006/main" r="J118" s="268"/>
    </row>
    <row xmlns:x14ac="http://schemas.microsoft.com/office/spreadsheetml/2009/9/ac" xmlns="http://schemas.openxmlformats.org/spreadsheetml/2006/main" r="119" spans="1:17" s="19" customFormat="1" x14ac:dyDescent="0.2">
      <c xmlns="http://schemas.openxmlformats.org/spreadsheetml/2006/main" r="A119" s="82"/>
      <c xmlns="http://schemas.openxmlformats.org/spreadsheetml/2006/main" r="B119" s="83"/>
      <c xmlns="http://schemas.openxmlformats.org/spreadsheetml/2006/main" r="C119" s="84"/>
      <c xmlns="http://schemas.openxmlformats.org/spreadsheetml/2006/main" r="D119" s="80"/>
      <c xmlns="http://schemas.openxmlformats.org/spreadsheetml/2006/main" r="E119" s="80"/>
      <c xmlns="http://schemas.openxmlformats.org/spreadsheetml/2006/main" r="F119" s="80"/>
      <c xmlns="http://schemas.openxmlformats.org/spreadsheetml/2006/main" r="G119" s="80"/>
      <c xmlns="http://schemas.openxmlformats.org/spreadsheetml/2006/main" r="H119" s="80"/>
      <c xmlns="http://schemas.openxmlformats.org/spreadsheetml/2006/main" r="I119" s="80"/>
      <c xmlns="http://schemas.openxmlformats.org/spreadsheetml/2006/main" r="J119" s="268"/>
    </row>
    <row xmlns:x14ac="http://schemas.microsoft.com/office/spreadsheetml/2009/9/ac" xmlns="http://schemas.openxmlformats.org/spreadsheetml/2006/main" r="120" spans="1:17" s="19" customFormat="1" x14ac:dyDescent="0.2">
      <c xmlns="http://schemas.openxmlformats.org/spreadsheetml/2006/main" r="A120" s="82"/>
      <c xmlns="http://schemas.openxmlformats.org/spreadsheetml/2006/main" r="B120" s="83"/>
      <c xmlns="http://schemas.openxmlformats.org/spreadsheetml/2006/main" r="C120" s="84"/>
      <c xmlns="http://schemas.openxmlformats.org/spreadsheetml/2006/main" r="D120" s="80"/>
      <c xmlns="http://schemas.openxmlformats.org/spreadsheetml/2006/main" r="E120" s="80"/>
      <c xmlns="http://schemas.openxmlformats.org/spreadsheetml/2006/main" r="F120" s="80"/>
      <c xmlns="http://schemas.openxmlformats.org/spreadsheetml/2006/main" r="G120" s="80"/>
      <c xmlns="http://schemas.openxmlformats.org/spreadsheetml/2006/main" r="H120" s="80"/>
      <c xmlns="http://schemas.openxmlformats.org/spreadsheetml/2006/main" r="I120" s="80"/>
      <c xmlns="http://schemas.openxmlformats.org/spreadsheetml/2006/main" r="J120" s="268"/>
    </row>
    <row xmlns:x14ac="http://schemas.microsoft.com/office/spreadsheetml/2009/9/ac" xmlns="http://schemas.openxmlformats.org/spreadsheetml/2006/main" r="121" spans="1:17" s="19" customFormat="1" x14ac:dyDescent="0.2">
      <c xmlns="http://schemas.openxmlformats.org/spreadsheetml/2006/main" r="A121" s="2" t="s">
        <v xmlns="http://schemas.openxmlformats.org/spreadsheetml/2006/main">232</v>
      </c>
      <c xmlns="http://schemas.openxmlformats.org/spreadsheetml/2006/main" r="B121" s="83"/>
      <c xmlns="http://schemas.openxmlformats.org/spreadsheetml/2006/main" r="C121" s="84"/>
      <c xmlns="http://schemas.openxmlformats.org/spreadsheetml/2006/main" r="D121" s="80"/>
      <c xmlns="http://schemas.openxmlformats.org/spreadsheetml/2006/main" r="E121" s="80"/>
      <c xmlns="http://schemas.openxmlformats.org/spreadsheetml/2006/main" r="F121" s="80"/>
      <c xmlns="http://schemas.openxmlformats.org/spreadsheetml/2006/main" r="G121" s="80"/>
      <c xmlns="http://schemas.openxmlformats.org/spreadsheetml/2006/main" r="H121" s="80"/>
      <c xmlns="http://schemas.openxmlformats.org/spreadsheetml/2006/main" r="I121" s="80"/>
      <c xmlns="http://schemas.openxmlformats.org/spreadsheetml/2006/main" r="J121" s="268"/>
    </row>
    <row xmlns:x14ac="http://schemas.microsoft.com/office/spreadsheetml/2009/9/ac" xmlns="http://schemas.openxmlformats.org/spreadsheetml/2006/main" r="122" spans="1:17" s="19" customFormat="1" x14ac:dyDescent="0.2">
      <c xmlns="http://schemas.openxmlformats.org/spreadsheetml/2006/main" r="A122" s="2"/>
      <c xmlns="http://schemas.openxmlformats.org/spreadsheetml/2006/main" r="B122" s="83"/>
      <c xmlns="http://schemas.openxmlformats.org/spreadsheetml/2006/main" r="C122" s="84"/>
      <c xmlns="http://schemas.openxmlformats.org/spreadsheetml/2006/main" r="D122" s="80"/>
      <c xmlns="http://schemas.openxmlformats.org/spreadsheetml/2006/main" r="E122" s="80"/>
      <c xmlns="http://schemas.openxmlformats.org/spreadsheetml/2006/main" r="F122" s="80"/>
      <c xmlns="http://schemas.openxmlformats.org/spreadsheetml/2006/main" r="G122" s="80"/>
      <c xmlns="http://schemas.openxmlformats.org/spreadsheetml/2006/main" r="H122" s="80"/>
      <c xmlns="http://schemas.openxmlformats.org/spreadsheetml/2006/main" r="I122" s="80"/>
      <c xmlns="http://schemas.openxmlformats.org/spreadsheetml/2006/main" r="J122" s="268"/>
    </row>
    <row xmlns:x14ac="http://schemas.microsoft.com/office/spreadsheetml/2009/9/ac" xmlns="http://schemas.openxmlformats.org/spreadsheetml/2006/main" r="123" spans="1:17" ht="21" customHeight="1" x14ac:dyDescent="0.2">
      <c xmlns="http://schemas.openxmlformats.org/spreadsheetml/2006/main" r="A123" s="286" t="s">
        <v xmlns="http://schemas.openxmlformats.org/spreadsheetml/2006/main">233</v>
      </c>
      <c xmlns="http://schemas.openxmlformats.org/spreadsheetml/2006/main" r="B123" s="286" t="s">
        <v xmlns="http://schemas.openxmlformats.org/spreadsheetml/2006/main">234</v>
      </c>
      <c xmlns="http://schemas.openxmlformats.org/spreadsheetml/2006/main" r="C123" s="287" t="s">
        <v xmlns="http://schemas.openxmlformats.org/spreadsheetml/2006/main">235</v>
      </c>
      <c xmlns="http://schemas.openxmlformats.org/spreadsheetml/2006/main" r="D123" s="290" t="s">
        <v xmlns="http://schemas.openxmlformats.org/spreadsheetml/2006/main">236</v>
      </c>
      <c xmlns="http://schemas.openxmlformats.org/spreadsheetml/2006/main" r="E123" s="291"/>
      <c xmlns="http://schemas.openxmlformats.org/spreadsheetml/2006/main" r="F123" s="290" t="s">
        <v xmlns="http://schemas.openxmlformats.org/spreadsheetml/2006/main">237</v>
      </c>
      <c xmlns="http://schemas.openxmlformats.org/spreadsheetml/2006/main" r="G123" s="292"/>
      <c xmlns="http://schemas.openxmlformats.org/spreadsheetml/2006/main" r="H123" s="293"/>
      <c xmlns="http://schemas.openxmlformats.org/spreadsheetml/2006/main" r="I123" s="293"/>
      <c xmlns="http://schemas.openxmlformats.org/spreadsheetml/2006/main" r="J123" s="291"/>
      <c xmlns="http://schemas.openxmlformats.org/spreadsheetml/2006/main" r="K123" s="10"/>
      <c xmlns="http://schemas.openxmlformats.org/spreadsheetml/2006/main" r="L123" s="10"/>
      <c xmlns="http://schemas.openxmlformats.org/spreadsheetml/2006/main" r="M123" s="10"/>
      <c xmlns="http://schemas.openxmlformats.org/spreadsheetml/2006/main" r="N123" s="10"/>
      <c xmlns="http://schemas.openxmlformats.org/spreadsheetml/2006/main" r="O123" s="10"/>
      <c xmlns="http://schemas.openxmlformats.org/spreadsheetml/2006/main" r="P123" s="10"/>
      <c xmlns="http://schemas.openxmlformats.org/spreadsheetml/2006/main" r="Q123" s="10"/>
    </row>
    <row xmlns:x14ac="http://schemas.microsoft.com/office/spreadsheetml/2009/9/ac" xmlns="http://schemas.openxmlformats.org/spreadsheetml/2006/main" r="124" spans="1:17" ht="22.5" customHeight="1" x14ac:dyDescent="0.2">
      <c xmlns="http://schemas.openxmlformats.org/spreadsheetml/2006/main" r="A124" s="286"/>
      <c xmlns="http://schemas.openxmlformats.org/spreadsheetml/2006/main" r="B124" s="286"/>
      <c xmlns="http://schemas.openxmlformats.org/spreadsheetml/2006/main" r="C124" s="288"/>
      <c xmlns="http://schemas.openxmlformats.org/spreadsheetml/2006/main" r="D124" s="143" t="s">
        <v xmlns="http://schemas.openxmlformats.org/spreadsheetml/2006/main">238</v>
      </c>
      <c xmlns="http://schemas.openxmlformats.org/spreadsheetml/2006/main" r="E124" s="143" t="s">
        <v xmlns="http://schemas.openxmlformats.org/spreadsheetml/2006/main">239</v>
      </c>
      <c xmlns="http://schemas.openxmlformats.org/spreadsheetml/2006/main" r="F124" s="221" t="s">
        <v xmlns="http://schemas.openxmlformats.org/spreadsheetml/2006/main">240</v>
      </c>
      <c xmlns="http://schemas.openxmlformats.org/spreadsheetml/2006/main" r="G124" s="221" t="s">
        <v xmlns="http://schemas.openxmlformats.org/spreadsheetml/2006/main">241</v>
      </c>
      <c xmlns="http://schemas.openxmlformats.org/spreadsheetml/2006/main" r="H124" s="221" t="s">
        <v xmlns="http://schemas.openxmlformats.org/spreadsheetml/2006/main">242</v>
      </c>
      <c xmlns="http://schemas.openxmlformats.org/spreadsheetml/2006/main" r="I124" s="221" t="s">
        <v xmlns="http://schemas.openxmlformats.org/spreadsheetml/2006/main">243</v>
      </c>
      <c xmlns="http://schemas.openxmlformats.org/spreadsheetml/2006/main" r="J124" s="143" t="s">
        <v xmlns="http://schemas.openxmlformats.org/spreadsheetml/2006/main">244</v>
      </c>
      <c xmlns="http://schemas.openxmlformats.org/spreadsheetml/2006/main" r="K124" s="10"/>
      <c xmlns="http://schemas.openxmlformats.org/spreadsheetml/2006/main" r="L124" s="10"/>
      <c xmlns="http://schemas.openxmlformats.org/spreadsheetml/2006/main" r="M124" s="10"/>
      <c xmlns="http://schemas.openxmlformats.org/spreadsheetml/2006/main" r="N124" s="10"/>
      <c xmlns="http://schemas.openxmlformats.org/spreadsheetml/2006/main" r="O124" s="10"/>
      <c xmlns="http://schemas.openxmlformats.org/spreadsheetml/2006/main" r="P124" s="10"/>
      <c xmlns="http://schemas.openxmlformats.org/spreadsheetml/2006/main" r="Q124" s="10"/>
    </row>
    <row xmlns:x14ac="http://schemas.microsoft.com/office/spreadsheetml/2009/9/ac" xmlns="http://schemas.openxmlformats.org/spreadsheetml/2006/main" r="125" spans="1:17" ht="72" x14ac:dyDescent="0.2">
      <c xmlns="http://schemas.openxmlformats.org/spreadsheetml/2006/main" r="A125" s="286"/>
      <c xmlns="http://schemas.openxmlformats.org/spreadsheetml/2006/main" r="B125" s="286"/>
      <c xmlns="http://schemas.openxmlformats.org/spreadsheetml/2006/main" r="C125" s="289"/>
      <c xmlns="http://schemas.openxmlformats.org/spreadsheetml/2006/main" r="D125" s="12" t="s">
        <v xmlns="http://schemas.openxmlformats.org/spreadsheetml/2006/main">245</v>
      </c>
      <c xmlns="http://schemas.openxmlformats.org/spreadsheetml/2006/main" r="E125" s="220" t="s">
        <v xmlns="http://schemas.openxmlformats.org/spreadsheetml/2006/main">246</v>
      </c>
      <c xmlns="http://schemas.openxmlformats.org/spreadsheetml/2006/main" r="F125" s="220" t="s">
        <v xmlns="http://schemas.openxmlformats.org/spreadsheetml/2006/main">247</v>
      </c>
      <c xmlns="http://schemas.openxmlformats.org/spreadsheetml/2006/main" r="G125" s="220" t="s">
        <v xmlns="http://schemas.openxmlformats.org/spreadsheetml/2006/main">248</v>
      </c>
      <c xmlns="http://schemas.openxmlformats.org/spreadsheetml/2006/main" r="H125" s="220" t="s">
        <v xmlns="http://schemas.openxmlformats.org/spreadsheetml/2006/main">249</v>
      </c>
      <c xmlns="http://schemas.openxmlformats.org/spreadsheetml/2006/main" r="I125" s="220" t="s">
        <v xmlns="http://schemas.openxmlformats.org/spreadsheetml/2006/main">250</v>
      </c>
      <c xmlns="http://schemas.openxmlformats.org/spreadsheetml/2006/main" r="J125" s="220" t="s">
        <v xmlns="http://schemas.openxmlformats.org/spreadsheetml/2006/main">251</v>
      </c>
      <c xmlns="http://schemas.openxmlformats.org/spreadsheetml/2006/main" r="K125" s="10"/>
      <c xmlns="http://schemas.openxmlformats.org/spreadsheetml/2006/main" r="L125" s="10"/>
      <c xmlns="http://schemas.openxmlformats.org/spreadsheetml/2006/main" r="M125" s="10"/>
      <c xmlns="http://schemas.openxmlformats.org/spreadsheetml/2006/main" r="N125" s="10"/>
      <c xmlns="http://schemas.openxmlformats.org/spreadsheetml/2006/main" r="O125" s="10"/>
      <c xmlns="http://schemas.openxmlformats.org/spreadsheetml/2006/main" r="P125" s="10"/>
      <c xmlns="http://schemas.openxmlformats.org/spreadsheetml/2006/main" r="Q125" s="10"/>
    </row>
    <row xmlns:x14ac="http://schemas.microsoft.com/office/spreadsheetml/2009/9/ac" xmlns="http://schemas.openxmlformats.org/spreadsheetml/2006/main" r="126" spans="1:17" x14ac:dyDescent="0.2">
      <c xmlns="http://schemas.openxmlformats.org/spreadsheetml/2006/main" r="B126" s="24"/>
      <c xmlns="http://schemas.openxmlformats.org/spreadsheetml/2006/main" r="C126" s="73"/>
      <c xmlns="http://schemas.openxmlformats.org/spreadsheetml/2006/main" r="K126" s="10"/>
      <c xmlns="http://schemas.openxmlformats.org/spreadsheetml/2006/main" r="L126" s="10"/>
      <c xmlns="http://schemas.openxmlformats.org/spreadsheetml/2006/main" r="M126" s="10"/>
      <c xmlns="http://schemas.openxmlformats.org/spreadsheetml/2006/main" r="N126" s="10"/>
      <c xmlns="http://schemas.openxmlformats.org/spreadsheetml/2006/main" r="O126" s="10"/>
      <c xmlns="http://schemas.openxmlformats.org/spreadsheetml/2006/main" r="P126" s="10"/>
      <c xmlns="http://schemas.openxmlformats.org/spreadsheetml/2006/main" r="Q126" s="10"/>
    </row>
    <row xmlns:x14ac="http://schemas.microsoft.com/office/spreadsheetml/2009/9/ac" xmlns="http://schemas.openxmlformats.org/spreadsheetml/2006/main" r="127" spans="1:17" ht="36" x14ac:dyDescent="0.2">
      <c xmlns="http://schemas.openxmlformats.org/spreadsheetml/2006/main" r="A127" s="13">
        <v xmlns="http://schemas.openxmlformats.org/spreadsheetml/2006/main">1</v>
      </c>
      <c xmlns="http://schemas.openxmlformats.org/spreadsheetml/2006/main" r="B127" s="27" t="s">
        <v xmlns="http://schemas.openxmlformats.org/spreadsheetml/2006/main">252</v>
      </c>
      <c xmlns="http://schemas.openxmlformats.org/spreadsheetml/2006/main" r="C127" s="75" t="s">
        <v xmlns="http://schemas.openxmlformats.org/spreadsheetml/2006/main">253</v>
      </c>
      <c xmlns="http://schemas.openxmlformats.org/spreadsheetml/2006/main" r="D127" s="25">
        <v xmlns="http://schemas.openxmlformats.org/spreadsheetml/2006/main">0</v>
      </c>
      <c xmlns="http://schemas.openxmlformats.org/spreadsheetml/2006/main" r="E127" s="25">
        <v xmlns="http://schemas.openxmlformats.org/spreadsheetml/2006/main">0</v>
      </c>
      <c xmlns="http://schemas.openxmlformats.org/spreadsheetml/2006/main" r="F127" s="25">
        <v xmlns="http://schemas.openxmlformats.org/spreadsheetml/2006/main">0</v>
      </c>
      <c xmlns="http://schemas.openxmlformats.org/spreadsheetml/2006/main" r="G127" s="25"/>
      <c xmlns="http://schemas.openxmlformats.org/spreadsheetml/2006/main" r="H127" s="25">
        <v xmlns="http://schemas.openxmlformats.org/spreadsheetml/2006/main">0</v>
      </c>
      <c xmlns="http://schemas.openxmlformats.org/spreadsheetml/2006/main" r="I127" s="25">
        <v xmlns="http://schemas.openxmlformats.org/spreadsheetml/2006/main">0</v>
      </c>
      <c xmlns="http://schemas.openxmlformats.org/spreadsheetml/2006/main" r="J127" s="269" t="s">
        <v xmlns="http://schemas.openxmlformats.org/spreadsheetml/2006/main">254</v>
      </c>
      <c xmlns="http://schemas.openxmlformats.org/spreadsheetml/2006/main" r="K127" s="10"/>
      <c xmlns="http://schemas.openxmlformats.org/spreadsheetml/2006/main" r="L127" s="10"/>
      <c xmlns="http://schemas.openxmlformats.org/spreadsheetml/2006/main" r="M127" s="10"/>
      <c xmlns="http://schemas.openxmlformats.org/spreadsheetml/2006/main" r="N127" s="10"/>
      <c xmlns="http://schemas.openxmlformats.org/spreadsheetml/2006/main" r="O127" s="10"/>
      <c xmlns="http://schemas.openxmlformats.org/spreadsheetml/2006/main" r="P127" s="10"/>
      <c xmlns="http://schemas.openxmlformats.org/spreadsheetml/2006/main" r="Q127" s="10"/>
    </row>
    <row xmlns:x14ac="http://schemas.microsoft.com/office/spreadsheetml/2009/9/ac" xmlns="http://schemas.openxmlformats.org/spreadsheetml/2006/main" r="128" spans="1:17" ht="36" x14ac:dyDescent="0.2">
      <c xmlns="http://schemas.openxmlformats.org/spreadsheetml/2006/main" r="A128" s="13">
        <v xmlns="http://schemas.openxmlformats.org/spreadsheetml/2006/main">2</v>
      </c>
      <c xmlns="http://schemas.openxmlformats.org/spreadsheetml/2006/main" r="B128" s="27" t="s">
        <v xmlns="http://schemas.openxmlformats.org/spreadsheetml/2006/main">255</v>
      </c>
      <c xmlns="http://schemas.openxmlformats.org/spreadsheetml/2006/main" r="C128" s="75" t="s">
        <v xmlns="http://schemas.openxmlformats.org/spreadsheetml/2006/main">256</v>
      </c>
      <c xmlns="http://schemas.openxmlformats.org/spreadsheetml/2006/main" r="D128" s="25">
        <v xmlns="http://schemas.openxmlformats.org/spreadsheetml/2006/main">0</v>
      </c>
      <c xmlns="http://schemas.openxmlformats.org/spreadsheetml/2006/main" r="E128" s="25">
        <v xmlns="http://schemas.openxmlformats.org/spreadsheetml/2006/main">0</v>
      </c>
      <c xmlns="http://schemas.openxmlformats.org/spreadsheetml/2006/main" r="F128" s="25">
        <v xmlns="http://schemas.openxmlformats.org/spreadsheetml/2006/main">0</v>
      </c>
      <c xmlns="http://schemas.openxmlformats.org/spreadsheetml/2006/main" r="G128" s="25"/>
      <c xmlns="http://schemas.openxmlformats.org/spreadsheetml/2006/main" r="H128" s="25">
        <v xmlns="http://schemas.openxmlformats.org/spreadsheetml/2006/main">0</v>
      </c>
      <c xmlns="http://schemas.openxmlformats.org/spreadsheetml/2006/main" r="I128" s="25">
        <v xmlns="http://schemas.openxmlformats.org/spreadsheetml/2006/main">0</v>
      </c>
      <c xmlns="http://schemas.openxmlformats.org/spreadsheetml/2006/main" r="J128" s="269" t="s">
        <v xmlns="http://schemas.openxmlformats.org/spreadsheetml/2006/main">257</v>
      </c>
      <c xmlns="http://schemas.openxmlformats.org/spreadsheetml/2006/main" r="K128" s="10"/>
      <c xmlns="http://schemas.openxmlformats.org/spreadsheetml/2006/main" r="L128" s="10"/>
      <c xmlns="http://schemas.openxmlformats.org/spreadsheetml/2006/main" r="M128" s="10"/>
      <c xmlns="http://schemas.openxmlformats.org/spreadsheetml/2006/main" r="N128" s="10"/>
      <c xmlns="http://schemas.openxmlformats.org/spreadsheetml/2006/main" r="O128" s="10"/>
      <c xmlns="http://schemas.openxmlformats.org/spreadsheetml/2006/main" r="P128" s="10"/>
      <c xmlns="http://schemas.openxmlformats.org/spreadsheetml/2006/main" r="Q128" s="10"/>
    </row>
    <row xmlns:x14ac="http://schemas.microsoft.com/office/spreadsheetml/2009/9/ac" xmlns="http://schemas.openxmlformats.org/spreadsheetml/2006/main" r="129" spans="1:17" ht="48" x14ac:dyDescent="0.2">
      <c xmlns="http://schemas.openxmlformats.org/spreadsheetml/2006/main" r="A129" s="13">
        <v xmlns="http://schemas.openxmlformats.org/spreadsheetml/2006/main">3</v>
      </c>
      <c xmlns="http://schemas.openxmlformats.org/spreadsheetml/2006/main" r="B129" s="14" t="s">
        <v xmlns="http://schemas.openxmlformats.org/spreadsheetml/2006/main">258</v>
      </c>
      <c xmlns="http://schemas.openxmlformats.org/spreadsheetml/2006/main" r="C129" s="75" t="s">
        <v xmlns="http://schemas.openxmlformats.org/spreadsheetml/2006/main">259</v>
      </c>
      <c xmlns="http://schemas.openxmlformats.org/spreadsheetml/2006/main" r="D129" s="15">
        <f xmlns="http://schemas.openxmlformats.org/spreadsheetml/2006/main">'CTL budget'!H60</f>
        <v xmlns="http://schemas.openxmlformats.org/spreadsheetml/2006/main">60000</v>
      </c>
      <c xmlns="http://schemas.openxmlformats.org/spreadsheetml/2006/main" r="E129" s="15">
        <f xmlns="http://schemas.openxmlformats.org/spreadsheetml/2006/main">'CTL budget'!I60</f>
        <v xmlns="http://schemas.openxmlformats.org/spreadsheetml/2006/main">69973.58</v>
      </c>
      <c xmlns="http://schemas.openxmlformats.org/spreadsheetml/2006/main" r="F129" s="25">
        <v xmlns="http://schemas.openxmlformats.org/spreadsheetml/2006/main">0</v>
      </c>
      <c xmlns="http://schemas.openxmlformats.org/spreadsheetml/2006/main" r="G129" s="25">
        <f xmlns="http://schemas.openxmlformats.org/spreadsheetml/2006/main">'QTL budget'!G151</f>
        <v xmlns="http://schemas.openxmlformats.org/spreadsheetml/2006/main">13665.599999999999</v>
      </c>
      <c xmlns="http://schemas.openxmlformats.org/spreadsheetml/2006/main" r="H129" s="25">
        <f xmlns="http://schemas.openxmlformats.org/spreadsheetml/2006/main">'QTL budget'!E152+'QTL budget'!E151+'QTL budget'!E51</f>
        <v xmlns="http://schemas.openxmlformats.org/spreadsheetml/2006/main">19462</v>
      </c>
      <c xmlns="http://schemas.openxmlformats.org/spreadsheetml/2006/main" r="I129" s="276">
        <f xmlns="http://schemas.openxmlformats.org/spreadsheetml/2006/main">G129-H129</f>
        <v xmlns="http://schemas.openxmlformats.org/spreadsheetml/2006/main">-5796.4000000000015</v>
      </c>
      <c xmlns="http://schemas.openxmlformats.org/spreadsheetml/2006/main" r="J129" s="257" t="s">
        <v xmlns="http://schemas.openxmlformats.org/spreadsheetml/2006/main">260</v>
      </c>
      <c xmlns="http://schemas.openxmlformats.org/spreadsheetml/2006/main" r="K129" s="10"/>
      <c xmlns="http://schemas.openxmlformats.org/spreadsheetml/2006/main" r="L129" s="10"/>
      <c xmlns="http://schemas.openxmlformats.org/spreadsheetml/2006/main" r="M129" s="10"/>
      <c xmlns="http://schemas.openxmlformats.org/spreadsheetml/2006/main" r="N129" s="10"/>
      <c xmlns="http://schemas.openxmlformats.org/spreadsheetml/2006/main" r="O129" s="10"/>
      <c xmlns="http://schemas.openxmlformats.org/spreadsheetml/2006/main" r="P129" s="10"/>
      <c xmlns="http://schemas.openxmlformats.org/spreadsheetml/2006/main" r="Q129" s="10"/>
    </row>
    <row xmlns:x14ac="http://schemas.microsoft.com/office/spreadsheetml/2009/9/ac" xmlns="http://schemas.openxmlformats.org/spreadsheetml/2006/main" r="130" spans="1:17" ht="36" x14ac:dyDescent="0.2">
      <c xmlns="http://schemas.openxmlformats.org/spreadsheetml/2006/main" r="A130" s="13">
        <v xmlns="http://schemas.openxmlformats.org/spreadsheetml/2006/main">4</v>
      </c>
      <c xmlns="http://schemas.openxmlformats.org/spreadsheetml/2006/main" r="B130" s="27" t="s">
        <v xmlns="http://schemas.openxmlformats.org/spreadsheetml/2006/main">261</v>
      </c>
      <c xmlns="http://schemas.openxmlformats.org/spreadsheetml/2006/main" r="C130" s="75" t="s">
        <v xmlns="http://schemas.openxmlformats.org/spreadsheetml/2006/main">262</v>
      </c>
      <c xmlns="http://schemas.openxmlformats.org/spreadsheetml/2006/main" r="D130" s="25">
        <v xmlns="http://schemas.openxmlformats.org/spreadsheetml/2006/main">0</v>
      </c>
      <c xmlns="http://schemas.openxmlformats.org/spreadsheetml/2006/main" r="E130" s="25">
        <v xmlns="http://schemas.openxmlformats.org/spreadsheetml/2006/main">0</v>
      </c>
      <c xmlns="http://schemas.openxmlformats.org/spreadsheetml/2006/main" r="F130" s="25">
        <f xmlns="http://schemas.openxmlformats.org/spreadsheetml/2006/main">'QTL budget'!C66</f>
        <v xmlns="http://schemas.openxmlformats.org/spreadsheetml/2006/main">100000</v>
      </c>
      <c xmlns="http://schemas.openxmlformats.org/spreadsheetml/2006/main" r="G130" s="25">
        <f xmlns="http://schemas.openxmlformats.org/spreadsheetml/2006/main">'QTL budget'!G66+'QTL budget'!G98</f>
        <v xmlns="http://schemas.openxmlformats.org/spreadsheetml/2006/main">92590</v>
      </c>
      <c xmlns="http://schemas.openxmlformats.org/spreadsheetml/2006/main" r="H130" s="25">
        <f xmlns="http://schemas.openxmlformats.org/spreadsheetml/2006/main">'QTL budget'!E66+'QTL budget'!E98</f>
        <v xmlns="http://schemas.openxmlformats.org/spreadsheetml/2006/main">0</v>
      </c>
      <c xmlns="http://schemas.openxmlformats.org/spreadsheetml/2006/main" r="I130" s="25">
        <f xmlns="http://schemas.openxmlformats.org/spreadsheetml/2006/main">G130-H130</f>
        <v xmlns="http://schemas.openxmlformats.org/spreadsheetml/2006/main">92590</v>
      </c>
      <c xmlns="http://schemas.openxmlformats.org/spreadsheetml/2006/main" r="J130" s="257" t="s">
        <v xmlns="http://schemas.openxmlformats.org/spreadsheetml/2006/main">263</v>
      </c>
      <c xmlns="http://schemas.openxmlformats.org/spreadsheetml/2006/main" r="K130" s="10"/>
      <c xmlns="http://schemas.openxmlformats.org/spreadsheetml/2006/main" r="L130" s="10"/>
      <c xmlns="http://schemas.openxmlformats.org/spreadsheetml/2006/main" r="M130" s="10"/>
      <c xmlns="http://schemas.openxmlformats.org/spreadsheetml/2006/main" r="N130" s="10"/>
      <c xmlns="http://schemas.openxmlformats.org/spreadsheetml/2006/main" r="O130" s="10"/>
      <c xmlns="http://schemas.openxmlformats.org/spreadsheetml/2006/main" r="P130" s="10"/>
      <c xmlns="http://schemas.openxmlformats.org/spreadsheetml/2006/main" r="Q130" s="10"/>
    </row>
    <row xmlns:x14ac="http://schemas.microsoft.com/office/spreadsheetml/2009/9/ac" xmlns="http://schemas.openxmlformats.org/spreadsheetml/2006/main" r="131" spans="1:17" s="19" customFormat="1" x14ac:dyDescent="0.2">
      <c xmlns="http://schemas.openxmlformats.org/spreadsheetml/2006/main" r="A131" s="13"/>
      <c xmlns="http://schemas.openxmlformats.org/spreadsheetml/2006/main" r="B131" s="78"/>
      <c xmlns="http://schemas.openxmlformats.org/spreadsheetml/2006/main" r="C131" s="79"/>
      <c xmlns="http://schemas.openxmlformats.org/spreadsheetml/2006/main" r="D131" s="15"/>
      <c xmlns="http://schemas.openxmlformats.org/spreadsheetml/2006/main" r="E131" s="15"/>
      <c xmlns="http://schemas.openxmlformats.org/spreadsheetml/2006/main" r="F131" s="15"/>
      <c xmlns="http://schemas.openxmlformats.org/spreadsheetml/2006/main" r="G131" s="15"/>
      <c xmlns="http://schemas.openxmlformats.org/spreadsheetml/2006/main" r="H131" s="15"/>
      <c xmlns="http://schemas.openxmlformats.org/spreadsheetml/2006/main" r="I131" s="15"/>
      <c xmlns="http://schemas.openxmlformats.org/spreadsheetml/2006/main" r="J131" s="266"/>
    </row>
    <row xmlns:x14ac="http://schemas.microsoft.com/office/spreadsheetml/2009/9/ac" xmlns="http://schemas.openxmlformats.org/spreadsheetml/2006/main" r="132" spans="1:17" s="46" customFormat="1" ht="12.75" customHeight="1" x14ac:dyDescent="0.2">
      <c xmlns="http://schemas.openxmlformats.org/spreadsheetml/2006/main" r="A132" s="85"/>
      <c xmlns="http://schemas.openxmlformats.org/spreadsheetml/2006/main" r="B132" s="17" t="s">
        <v xmlns="http://schemas.openxmlformats.org/spreadsheetml/2006/main">264</v>
      </c>
      <c xmlns="http://schemas.openxmlformats.org/spreadsheetml/2006/main" r="C132" s="86"/>
      <c xmlns="http://schemas.openxmlformats.org/spreadsheetml/2006/main" r="D132" s="18">
        <f xmlns="http://schemas.openxmlformats.org/spreadsheetml/2006/main">SUM(D127:D130)</f>
        <v xmlns="http://schemas.openxmlformats.org/spreadsheetml/2006/main">60000</v>
      </c>
      <c xmlns="http://schemas.openxmlformats.org/spreadsheetml/2006/main" r="E132" s="18">
        <f xmlns="http://schemas.openxmlformats.org/spreadsheetml/2006/main">SUM(E127:E130)</f>
        <v xmlns="http://schemas.openxmlformats.org/spreadsheetml/2006/main">69973.58</v>
      </c>
      <c xmlns="http://schemas.openxmlformats.org/spreadsheetml/2006/main" r="F132" s="18">
        <f xmlns="http://schemas.openxmlformats.org/spreadsheetml/2006/main">SUM(F127:F130)</f>
        <v xmlns="http://schemas.openxmlformats.org/spreadsheetml/2006/main">100000</v>
      </c>
      <c xmlns="http://schemas.openxmlformats.org/spreadsheetml/2006/main" r="G132" s="18">
        <f xmlns="http://schemas.openxmlformats.org/spreadsheetml/2006/main" t="shared" ref="G132:I132" si="10">SUM(G127:G130)</f>
        <v xmlns="http://schemas.openxmlformats.org/spreadsheetml/2006/main">106255.6</v>
      </c>
      <c xmlns="http://schemas.openxmlformats.org/spreadsheetml/2006/main" r="H132" s="18">
        <f xmlns="http://schemas.openxmlformats.org/spreadsheetml/2006/main" t="shared" si="10"/>
        <v xmlns="http://schemas.openxmlformats.org/spreadsheetml/2006/main">19462</v>
      </c>
      <c xmlns="http://schemas.openxmlformats.org/spreadsheetml/2006/main" r="I132" s="18">
        <f xmlns="http://schemas.openxmlformats.org/spreadsheetml/2006/main" t="shared" si="10"/>
        <v xmlns="http://schemas.openxmlformats.org/spreadsheetml/2006/main">86793.600000000006</v>
      </c>
      <c xmlns="http://schemas.openxmlformats.org/spreadsheetml/2006/main" r="J132" s="267"/>
    </row>
    <row xmlns:x14ac="http://schemas.microsoft.com/office/spreadsheetml/2009/9/ac" xmlns="http://schemas.openxmlformats.org/spreadsheetml/2006/main" r="133" spans="1:17" s="46" customFormat="1" x14ac:dyDescent="0.2">
      <c xmlns="http://schemas.openxmlformats.org/spreadsheetml/2006/main" r="A133" s="11"/>
      <c xmlns="http://schemas.openxmlformats.org/spreadsheetml/2006/main" r="B133" s="17" t="s">
        <v xmlns="http://schemas.openxmlformats.org/spreadsheetml/2006/main">265</v>
      </c>
      <c xmlns="http://schemas.openxmlformats.org/spreadsheetml/2006/main" r="C133" s="18"/>
      <c xmlns="http://schemas.openxmlformats.org/spreadsheetml/2006/main" r="D133" s="18">
        <f xmlns="http://schemas.openxmlformats.org/spreadsheetml/2006/main">('CTL budget'!H11*0.5)+'CTL budget'!H42</f>
        <v xmlns="http://schemas.openxmlformats.org/spreadsheetml/2006/main">316451.20000000001</v>
      </c>
      <c xmlns="http://schemas.openxmlformats.org/spreadsheetml/2006/main" r="E133" s="18">
        <f xmlns="http://schemas.openxmlformats.org/spreadsheetml/2006/main">('CTL budget'!I11*0.5)+'CTL budget'!I42</f>
        <v xmlns="http://schemas.openxmlformats.org/spreadsheetml/2006/main">315925.46999999997</v>
      </c>
      <c xmlns="http://schemas.openxmlformats.org/spreadsheetml/2006/main" r="F133" s="18">
        <v xmlns="http://schemas.openxmlformats.org/spreadsheetml/2006/main">0</v>
      </c>
      <c xmlns="http://schemas.openxmlformats.org/spreadsheetml/2006/main" r="G133" s="18">
        <v xmlns="http://schemas.openxmlformats.org/spreadsheetml/2006/main">0</v>
      </c>
      <c xmlns="http://schemas.openxmlformats.org/spreadsheetml/2006/main" r="H133" s="18">
        <v xmlns="http://schemas.openxmlformats.org/spreadsheetml/2006/main">0</v>
      </c>
      <c xmlns="http://schemas.openxmlformats.org/spreadsheetml/2006/main" r="I133" s="18">
        <v xmlns="http://schemas.openxmlformats.org/spreadsheetml/2006/main">0</v>
      </c>
      <c xmlns="http://schemas.openxmlformats.org/spreadsheetml/2006/main" r="J133" s="267"/>
    </row>
    <row xmlns:x14ac="http://schemas.microsoft.com/office/spreadsheetml/2009/9/ac" xmlns="http://schemas.openxmlformats.org/spreadsheetml/2006/main" r="134" spans="1:17" s="46" customFormat="1" ht="12.75" customHeight="1" x14ac:dyDescent="0.2">
      <c xmlns="http://schemas.openxmlformats.org/spreadsheetml/2006/main" r="A134" s="11"/>
      <c xmlns="http://schemas.openxmlformats.org/spreadsheetml/2006/main" r="B134" s="17" t="s">
        <v xmlns="http://schemas.openxmlformats.org/spreadsheetml/2006/main">266</v>
      </c>
      <c xmlns="http://schemas.openxmlformats.org/spreadsheetml/2006/main" r="C134" s="86"/>
      <c xmlns="http://schemas.openxmlformats.org/spreadsheetml/2006/main" r="D134" s="18">
        <f xmlns="http://schemas.openxmlformats.org/spreadsheetml/2006/main">D132+D133</f>
        <v xmlns="http://schemas.openxmlformats.org/spreadsheetml/2006/main">376451.2</v>
      </c>
      <c xmlns="http://schemas.openxmlformats.org/spreadsheetml/2006/main" r="E134" s="18">
        <f xmlns="http://schemas.openxmlformats.org/spreadsheetml/2006/main">E132+E133</f>
        <v xmlns="http://schemas.openxmlformats.org/spreadsheetml/2006/main">385899.05</v>
      </c>
      <c xmlns="http://schemas.openxmlformats.org/spreadsheetml/2006/main" r="F134" s="18">
        <f xmlns="http://schemas.openxmlformats.org/spreadsheetml/2006/main">F132+F133</f>
        <v xmlns="http://schemas.openxmlformats.org/spreadsheetml/2006/main">100000</v>
      </c>
      <c xmlns="http://schemas.openxmlformats.org/spreadsheetml/2006/main" r="G134" s="18">
        <f xmlns="http://schemas.openxmlformats.org/spreadsheetml/2006/main" t="shared" ref="G134:I134" si="11">G132+G133</f>
        <v xmlns="http://schemas.openxmlformats.org/spreadsheetml/2006/main">106255.6</v>
      </c>
      <c xmlns="http://schemas.openxmlformats.org/spreadsheetml/2006/main" r="H134" s="18">
        <f xmlns="http://schemas.openxmlformats.org/spreadsheetml/2006/main" t="shared" si="11"/>
        <v xmlns="http://schemas.openxmlformats.org/spreadsheetml/2006/main">19462</v>
      </c>
      <c xmlns="http://schemas.openxmlformats.org/spreadsheetml/2006/main" r="I134" s="18">
        <f xmlns="http://schemas.openxmlformats.org/spreadsheetml/2006/main" t="shared" si="11"/>
        <v xmlns="http://schemas.openxmlformats.org/spreadsheetml/2006/main">86793.600000000006</v>
      </c>
      <c xmlns="http://schemas.openxmlformats.org/spreadsheetml/2006/main" r="J134" s="267"/>
    </row>
    <row xmlns:x14ac="http://schemas.microsoft.com/office/spreadsheetml/2009/9/ac" xmlns="http://schemas.openxmlformats.org/spreadsheetml/2006/main" r="135" spans="1:17" x14ac:dyDescent="0.2">
      <c xmlns="http://schemas.openxmlformats.org/spreadsheetml/2006/main" r="A135" s="84"/>
      <c xmlns="http://schemas.openxmlformats.org/spreadsheetml/2006/main" r="B135" s="83"/>
      <c xmlns="http://schemas.openxmlformats.org/spreadsheetml/2006/main" r="C135" s="76"/>
      <c xmlns="http://schemas.openxmlformats.org/spreadsheetml/2006/main" r="D135" s="80"/>
      <c xmlns="http://schemas.openxmlformats.org/spreadsheetml/2006/main" r="E135" s="80"/>
      <c xmlns="http://schemas.openxmlformats.org/spreadsheetml/2006/main" r="F135" s="80"/>
      <c xmlns="http://schemas.openxmlformats.org/spreadsheetml/2006/main" r="G135" s="80"/>
      <c xmlns="http://schemas.openxmlformats.org/spreadsheetml/2006/main" r="H135" s="80"/>
      <c xmlns="http://schemas.openxmlformats.org/spreadsheetml/2006/main" r="I135" s="80"/>
      <c xmlns="http://schemas.openxmlformats.org/spreadsheetml/2006/main" r="J135" s="268"/>
      <c xmlns="http://schemas.openxmlformats.org/spreadsheetml/2006/main" r="K135" s="10"/>
      <c xmlns="http://schemas.openxmlformats.org/spreadsheetml/2006/main" r="L135" s="10"/>
      <c xmlns="http://schemas.openxmlformats.org/spreadsheetml/2006/main" r="M135" s="10"/>
      <c xmlns="http://schemas.openxmlformats.org/spreadsheetml/2006/main" r="N135" s="10"/>
      <c xmlns="http://schemas.openxmlformats.org/spreadsheetml/2006/main" r="O135" s="10"/>
      <c xmlns="http://schemas.openxmlformats.org/spreadsheetml/2006/main" r="P135" s="10"/>
      <c xmlns="http://schemas.openxmlformats.org/spreadsheetml/2006/main" r="Q135" s="10"/>
    </row>
    <row xmlns:x14ac="http://schemas.microsoft.com/office/spreadsheetml/2009/9/ac" xmlns="http://schemas.openxmlformats.org/spreadsheetml/2006/main" r="136" spans="1:17" x14ac:dyDescent="0.2">
      <c xmlns="http://schemas.openxmlformats.org/spreadsheetml/2006/main" r="A136" s="84"/>
      <c xmlns="http://schemas.openxmlformats.org/spreadsheetml/2006/main" r="B136" s="83"/>
      <c xmlns="http://schemas.openxmlformats.org/spreadsheetml/2006/main" r="C136" s="76"/>
      <c xmlns="http://schemas.openxmlformats.org/spreadsheetml/2006/main" r="D136" s="80"/>
      <c xmlns="http://schemas.openxmlformats.org/spreadsheetml/2006/main" r="E136" s="80"/>
      <c xmlns="http://schemas.openxmlformats.org/spreadsheetml/2006/main" r="F136" s="80"/>
      <c xmlns="http://schemas.openxmlformats.org/spreadsheetml/2006/main" r="G136" s="80"/>
      <c xmlns="http://schemas.openxmlformats.org/spreadsheetml/2006/main" r="H136" s="80"/>
      <c xmlns="http://schemas.openxmlformats.org/spreadsheetml/2006/main" r="I136" s="80"/>
      <c xmlns="http://schemas.openxmlformats.org/spreadsheetml/2006/main" r="J136" s="268"/>
      <c xmlns="http://schemas.openxmlformats.org/spreadsheetml/2006/main" r="K136" s="10"/>
      <c xmlns="http://schemas.openxmlformats.org/spreadsheetml/2006/main" r="L136" s="10"/>
      <c xmlns="http://schemas.openxmlformats.org/spreadsheetml/2006/main" r="M136" s="10"/>
      <c xmlns="http://schemas.openxmlformats.org/spreadsheetml/2006/main" r="N136" s="10"/>
      <c xmlns="http://schemas.openxmlformats.org/spreadsheetml/2006/main" r="O136" s="10"/>
      <c xmlns="http://schemas.openxmlformats.org/spreadsheetml/2006/main" r="P136" s="10"/>
      <c xmlns="http://schemas.openxmlformats.org/spreadsheetml/2006/main" r="Q136" s="10"/>
    </row>
    <row xmlns:x14ac="http://schemas.microsoft.com/office/spreadsheetml/2009/9/ac" xmlns="http://schemas.openxmlformats.org/spreadsheetml/2006/main" r="137" spans="1:17" ht="12.75" customHeight="1" x14ac:dyDescent="0.2">
      <c xmlns="http://schemas.openxmlformats.org/spreadsheetml/2006/main" r="A137" s="2" t="s">
        <v xmlns="http://schemas.openxmlformats.org/spreadsheetml/2006/main">267</v>
      </c>
      <c xmlns="http://schemas.openxmlformats.org/spreadsheetml/2006/main" r="B137" s="2"/>
      <c xmlns="http://schemas.openxmlformats.org/spreadsheetml/2006/main" r="C137" s="29"/>
      <c xmlns="http://schemas.openxmlformats.org/spreadsheetml/2006/main" r="D137" s="20"/>
      <c xmlns="http://schemas.openxmlformats.org/spreadsheetml/2006/main" r="E137" s="20"/>
      <c xmlns="http://schemas.openxmlformats.org/spreadsheetml/2006/main" r="F137" s="20"/>
      <c xmlns="http://schemas.openxmlformats.org/spreadsheetml/2006/main" r="G137" s="20"/>
      <c xmlns="http://schemas.openxmlformats.org/spreadsheetml/2006/main" r="H137" s="20"/>
      <c xmlns="http://schemas.openxmlformats.org/spreadsheetml/2006/main" r="I137" s="20"/>
      <c xmlns="http://schemas.openxmlformats.org/spreadsheetml/2006/main" r="J137" s="226"/>
      <c xmlns="http://schemas.openxmlformats.org/spreadsheetml/2006/main" r="K137" s="10"/>
      <c xmlns="http://schemas.openxmlformats.org/spreadsheetml/2006/main" r="L137" s="10"/>
      <c xmlns="http://schemas.openxmlformats.org/spreadsheetml/2006/main" r="M137" s="10"/>
      <c xmlns="http://schemas.openxmlformats.org/spreadsheetml/2006/main" r="N137" s="10"/>
      <c xmlns="http://schemas.openxmlformats.org/spreadsheetml/2006/main" r="O137" s="10"/>
      <c xmlns="http://schemas.openxmlformats.org/spreadsheetml/2006/main" r="P137" s="10"/>
      <c xmlns="http://schemas.openxmlformats.org/spreadsheetml/2006/main" r="Q137" s="10"/>
    </row>
    <row xmlns:x14ac="http://schemas.microsoft.com/office/spreadsheetml/2009/9/ac" xmlns="http://schemas.openxmlformats.org/spreadsheetml/2006/main" r="138" spans="1:17" ht="12" customHeight="1" x14ac:dyDescent="0.2">
      <c xmlns="http://schemas.openxmlformats.org/spreadsheetml/2006/main" r="K138" s="10"/>
      <c xmlns="http://schemas.openxmlformats.org/spreadsheetml/2006/main" r="L138" s="10"/>
      <c xmlns="http://schemas.openxmlformats.org/spreadsheetml/2006/main" r="M138" s="10"/>
      <c xmlns="http://schemas.openxmlformats.org/spreadsheetml/2006/main" r="N138" s="10"/>
      <c xmlns="http://schemas.openxmlformats.org/spreadsheetml/2006/main" r="O138" s="10"/>
      <c xmlns="http://schemas.openxmlformats.org/spreadsheetml/2006/main" r="P138" s="10"/>
      <c xmlns="http://schemas.openxmlformats.org/spreadsheetml/2006/main" r="Q138" s="10"/>
    </row>
    <row xmlns:x14ac="http://schemas.microsoft.com/office/spreadsheetml/2009/9/ac" xmlns="http://schemas.openxmlformats.org/spreadsheetml/2006/main" r="139" spans="1:17" ht="21" customHeight="1" x14ac:dyDescent="0.2">
      <c xmlns="http://schemas.openxmlformats.org/spreadsheetml/2006/main" r="A139" s="286" t="s">
        <v xmlns="http://schemas.openxmlformats.org/spreadsheetml/2006/main">268</v>
      </c>
      <c xmlns="http://schemas.openxmlformats.org/spreadsheetml/2006/main" r="B139" s="286" t="s">
        <v xmlns="http://schemas.openxmlformats.org/spreadsheetml/2006/main">269</v>
      </c>
      <c xmlns="http://schemas.openxmlformats.org/spreadsheetml/2006/main" r="C139" s="287" t="s">
        <v xmlns="http://schemas.openxmlformats.org/spreadsheetml/2006/main">270</v>
      </c>
      <c xmlns="http://schemas.openxmlformats.org/spreadsheetml/2006/main" r="D139" s="290" t="s">
        <v xmlns="http://schemas.openxmlformats.org/spreadsheetml/2006/main">271</v>
      </c>
      <c xmlns="http://schemas.openxmlformats.org/spreadsheetml/2006/main" r="E139" s="291"/>
      <c xmlns="http://schemas.openxmlformats.org/spreadsheetml/2006/main" r="F139" s="290" t="s">
        <v xmlns="http://schemas.openxmlformats.org/spreadsheetml/2006/main">272</v>
      </c>
      <c xmlns="http://schemas.openxmlformats.org/spreadsheetml/2006/main" r="G139" s="292"/>
      <c xmlns="http://schemas.openxmlformats.org/spreadsheetml/2006/main" r="H139" s="293"/>
      <c xmlns="http://schemas.openxmlformats.org/spreadsheetml/2006/main" r="I139" s="293"/>
      <c xmlns="http://schemas.openxmlformats.org/spreadsheetml/2006/main" r="J139" s="291"/>
      <c xmlns="http://schemas.openxmlformats.org/spreadsheetml/2006/main" r="K139" s="10"/>
      <c xmlns="http://schemas.openxmlformats.org/spreadsheetml/2006/main" r="L139" s="10"/>
      <c xmlns="http://schemas.openxmlformats.org/spreadsheetml/2006/main" r="M139" s="10"/>
      <c xmlns="http://schemas.openxmlformats.org/spreadsheetml/2006/main" r="N139" s="10"/>
      <c xmlns="http://schemas.openxmlformats.org/spreadsheetml/2006/main" r="O139" s="10"/>
      <c xmlns="http://schemas.openxmlformats.org/spreadsheetml/2006/main" r="P139" s="10"/>
      <c xmlns="http://schemas.openxmlformats.org/spreadsheetml/2006/main" r="Q139" s="10"/>
    </row>
    <row xmlns:x14ac="http://schemas.microsoft.com/office/spreadsheetml/2009/9/ac" xmlns="http://schemas.openxmlformats.org/spreadsheetml/2006/main" r="140" spans="1:17" ht="28.5" customHeight="1" x14ac:dyDescent="0.2">
      <c xmlns="http://schemas.openxmlformats.org/spreadsheetml/2006/main" r="A140" s="286"/>
      <c xmlns="http://schemas.openxmlformats.org/spreadsheetml/2006/main" r="B140" s="286"/>
      <c xmlns="http://schemas.openxmlformats.org/spreadsheetml/2006/main" r="C140" s="288"/>
      <c xmlns="http://schemas.openxmlformats.org/spreadsheetml/2006/main" r="D140" s="143" t="s">
        <v xmlns="http://schemas.openxmlformats.org/spreadsheetml/2006/main">273</v>
      </c>
      <c xmlns="http://schemas.openxmlformats.org/spreadsheetml/2006/main" r="E140" s="143" t="s">
        <v xmlns="http://schemas.openxmlformats.org/spreadsheetml/2006/main">274</v>
      </c>
      <c xmlns="http://schemas.openxmlformats.org/spreadsheetml/2006/main" r="F140" s="221" t="s">
        <v xmlns="http://schemas.openxmlformats.org/spreadsheetml/2006/main">275</v>
      </c>
      <c xmlns="http://schemas.openxmlformats.org/spreadsheetml/2006/main" r="G140" s="221" t="s">
        <v xmlns="http://schemas.openxmlformats.org/spreadsheetml/2006/main">276</v>
      </c>
      <c xmlns="http://schemas.openxmlformats.org/spreadsheetml/2006/main" r="H140" s="221" t="s">
        <v xmlns="http://schemas.openxmlformats.org/spreadsheetml/2006/main">277</v>
      </c>
      <c xmlns="http://schemas.openxmlformats.org/spreadsheetml/2006/main" r="I140" s="221" t="s">
        <v xmlns="http://schemas.openxmlformats.org/spreadsheetml/2006/main">278</v>
      </c>
      <c xmlns="http://schemas.openxmlformats.org/spreadsheetml/2006/main" r="J140" s="143" t="s">
        <v xmlns="http://schemas.openxmlformats.org/spreadsheetml/2006/main">279</v>
      </c>
      <c xmlns="http://schemas.openxmlformats.org/spreadsheetml/2006/main" r="K140" s="10"/>
      <c xmlns="http://schemas.openxmlformats.org/spreadsheetml/2006/main" r="L140" s="10"/>
      <c xmlns="http://schemas.openxmlformats.org/spreadsheetml/2006/main" r="M140" s="10"/>
      <c xmlns="http://schemas.openxmlformats.org/spreadsheetml/2006/main" r="N140" s="10"/>
      <c xmlns="http://schemas.openxmlformats.org/spreadsheetml/2006/main" r="O140" s="10"/>
      <c xmlns="http://schemas.openxmlformats.org/spreadsheetml/2006/main" r="P140" s="10"/>
      <c xmlns="http://schemas.openxmlformats.org/spreadsheetml/2006/main" r="Q140" s="10"/>
    </row>
    <row xmlns:x14ac="http://schemas.microsoft.com/office/spreadsheetml/2009/9/ac" xmlns="http://schemas.openxmlformats.org/spreadsheetml/2006/main" r="141" spans="1:17" ht="72" x14ac:dyDescent="0.2">
      <c xmlns="http://schemas.openxmlformats.org/spreadsheetml/2006/main" r="A141" s="286"/>
      <c xmlns="http://schemas.openxmlformats.org/spreadsheetml/2006/main" r="B141" s="286"/>
      <c xmlns="http://schemas.openxmlformats.org/spreadsheetml/2006/main" r="C141" s="289"/>
      <c xmlns="http://schemas.openxmlformats.org/spreadsheetml/2006/main" r="D141" s="12" t="s">
        <v xmlns="http://schemas.openxmlformats.org/spreadsheetml/2006/main">280</v>
      </c>
      <c xmlns="http://schemas.openxmlformats.org/spreadsheetml/2006/main" r="E141" s="220" t="s">
        <v xmlns="http://schemas.openxmlformats.org/spreadsheetml/2006/main">281</v>
      </c>
      <c xmlns="http://schemas.openxmlformats.org/spreadsheetml/2006/main" r="F141" s="220" t="s">
        <v xmlns="http://schemas.openxmlformats.org/spreadsheetml/2006/main">282</v>
      </c>
      <c xmlns="http://schemas.openxmlformats.org/spreadsheetml/2006/main" r="G141" s="220" t="s">
        <v xmlns="http://schemas.openxmlformats.org/spreadsheetml/2006/main">283</v>
      </c>
      <c xmlns="http://schemas.openxmlformats.org/spreadsheetml/2006/main" r="H141" s="220" t="s">
        <v xmlns="http://schemas.openxmlformats.org/spreadsheetml/2006/main">284</v>
      </c>
      <c xmlns="http://schemas.openxmlformats.org/spreadsheetml/2006/main" r="I141" s="220" t="s">
        <v xmlns="http://schemas.openxmlformats.org/spreadsheetml/2006/main">285</v>
      </c>
      <c xmlns="http://schemas.openxmlformats.org/spreadsheetml/2006/main" r="J141" s="220" t="s">
        <v xmlns="http://schemas.openxmlformats.org/spreadsheetml/2006/main">286</v>
      </c>
      <c xmlns="http://schemas.openxmlformats.org/spreadsheetml/2006/main" r="K141" s="10"/>
      <c xmlns="http://schemas.openxmlformats.org/spreadsheetml/2006/main" r="L141" s="10"/>
      <c xmlns="http://schemas.openxmlformats.org/spreadsheetml/2006/main" r="M141" s="10"/>
      <c xmlns="http://schemas.openxmlformats.org/spreadsheetml/2006/main" r="N141" s="10"/>
      <c xmlns="http://schemas.openxmlformats.org/spreadsheetml/2006/main" r="O141" s="10"/>
      <c xmlns="http://schemas.openxmlformats.org/spreadsheetml/2006/main" r="P141" s="10"/>
      <c xmlns="http://schemas.openxmlformats.org/spreadsheetml/2006/main" r="Q141" s="10"/>
    </row>
    <row xmlns:x14ac="http://schemas.microsoft.com/office/spreadsheetml/2009/9/ac" xmlns="http://schemas.openxmlformats.org/spreadsheetml/2006/main" r="142" spans="1:17" x14ac:dyDescent="0.2">
      <c xmlns="http://schemas.openxmlformats.org/spreadsheetml/2006/main" r="B142" s="24"/>
      <c xmlns="http://schemas.openxmlformats.org/spreadsheetml/2006/main" r="C142" s="73"/>
      <c xmlns="http://schemas.openxmlformats.org/spreadsheetml/2006/main" r="K142" s="10"/>
      <c xmlns="http://schemas.openxmlformats.org/spreadsheetml/2006/main" r="L142" s="10"/>
      <c xmlns="http://schemas.openxmlformats.org/spreadsheetml/2006/main" r="M142" s="10"/>
      <c xmlns="http://schemas.openxmlformats.org/spreadsheetml/2006/main" r="N142" s="10"/>
      <c xmlns="http://schemas.openxmlformats.org/spreadsheetml/2006/main" r="O142" s="10"/>
      <c xmlns="http://schemas.openxmlformats.org/spreadsheetml/2006/main" r="P142" s="10"/>
      <c xmlns="http://schemas.openxmlformats.org/spreadsheetml/2006/main" r="Q142" s="10"/>
    </row>
    <row xmlns:x14ac="http://schemas.microsoft.com/office/spreadsheetml/2009/9/ac" xmlns="http://schemas.openxmlformats.org/spreadsheetml/2006/main" r="143" spans="1:17" ht="24.75" customHeight="1" x14ac:dyDescent="0.2">
      <c xmlns="http://schemas.openxmlformats.org/spreadsheetml/2006/main" r="A143" s="13">
        <v xmlns="http://schemas.openxmlformats.org/spreadsheetml/2006/main">1</v>
      </c>
      <c xmlns="http://schemas.openxmlformats.org/spreadsheetml/2006/main" r="B143" s="27" t="s">
        <v xmlns="http://schemas.openxmlformats.org/spreadsheetml/2006/main">287</v>
      </c>
      <c xmlns="http://schemas.openxmlformats.org/spreadsheetml/2006/main" r="C143" s="75" t="s">
        <v xmlns="http://schemas.openxmlformats.org/spreadsheetml/2006/main">288</v>
      </c>
      <c xmlns="http://schemas.openxmlformats.org/spreadsheetml/2006/main" r="D143" s="15">
        <f xmlns="http://schemas.openxmlformats.org/spreadsheetml/2006/main">'CTL budget'!H97</f>
        <v xmlns="http://schemas.openxmlformats.org/spreadsheetml/2006/main">130000</v>
      </c>
      <c xmlns="http://schemas.openxmlformats.org/spreadsheetml/2006/main" r="E143" s="15">
        <f xmlns="http://schemas.openxmlformats.org/spreadsheetml/2006/main">'CTL budget'!I97</f>
        <v xmlns="http://schemas.openxmlformats.org/spreadsheetml/2006/main">133648.93</v>
      </c>
      <c xmlns="http://schemas.openxmlformats.org/spreadsheetml/2006/main" r="F143" s="25">
        <v xmlns="http://schemas.openxmlformats.org/spreadsheetml/2006/main">0</v>
      </c>
      <c xmlns="http://schemas.openxmlformats.org/spreadsheetml/2006/main" r="G143" s="25">
        <v xmlns="http://schemas.openxmlformats.org/spreadsheetml/2006/main">0</v>
      </c>
      <c xmlns="http://schemas.openxmlformats.org/spreadsheetml/2006/main" r="H143" s="25">
        <v xmlns="http://schemas.openxmlformats.org/spreadsheetml/2006/main">0</v>
      </c>
      <c xmlns="http://schemas.openxmlformats.org/spreadsheetml/2006/main" r="I143" s="25">
        <f xmlns="http://schemas.openxmlformats.org/spreadsheetml/2006/main">G143-H143</f>
        <v xmlns="http://schemas.openxmlformats.org/spreadsheetml/2006/main">0</v>
      </c>
      <c xmlns="http://schemas.openxmlformats.org/spreadsheetml/2006/main" r="J143" s="257" t="s">
        <v xmlns="http://schemas.openxmlformats.org/spreadsheetml/2006/main">289</v>
      </c>
      <c xmlns="http://schemas.openxmlformats.org/spreadsheetml/2006/main" r="K143" s="10"/>
      <c xmlns="http://schemas.openxmlformats.org/spreadsheetml/2006/main" r="L143" s="10"/>
      <c xmlns="http://schemas.openxmlformats.org/spreadsheetml/2006/main" r="M143" s="10"/>
      <c xmlns="http://schemas.openxmlformats.org/spreadsheetml/2006/main" r="N143" s="10"/>
      <c xmlns="http://schemas.openxmlformats.org/spreadsheetml/2006/main" r="O143" s="10"/>
      <c xmlns="http://schemas.openxmlformats.org/spreadsheetml/2006/main" r="P143" s="10"/>
      <c xmlns="http://schemas.openxmlformats.org/spreadsheetml/2006/main" r="Q143" s="10"/>
    </row>
    <row xmlns:x14ac="http://schemas.microsoft.com/office/spreadsheetml/2009/9/ac" xmlns="http://schemas.openxmlformats.org/spreadsheetml/2006/main" r="144" spans="1:17" ht="24" x14ac:dyDescent="0.2">
      <c xmlns="http://schemas.openxmlformats.org/spreadsheetml/2006/main" r="A144" s="13">
        <v xmlns="http://schemas.openxmlformats.org/spreadsheetml/2006/main">2</v>
      </c>
      <c xmlns="http://schemas.openxmlformats.org/spreadsheetml/2006/main" r="B144" s="27" t="s">
        <v xmlns="http://schemas.openxmlformats.org/spreadsheetml/2006/main">290</v>
      </c>
      <c xmlns="http://schemas.openxmlformats.org/spreadsheetml/2006/main" r="C144" s="75" t="s">
        <v xmlns="http://schemas.openxmlformats.org/spreadsheetml/2006/main">291</v>
      </c>
      <c xmlns="http://schemas.openxmlformats.org/spreadsheetml/2006/main" r="D144" s="15">
        <f xmlns="http://schemas.openxmlformats.org/spreadsheetml/2006/main">'CTL budget'!H89+'CTL budget'!H93</f>
        <v xmlns="http://schemas.openxmlformats.org/spreadsheetml/2006/main">40000</v>
      </c>
      <c xmlns="http://schemas.openxmlformats.org/spreadsheetml/2006/main" r="E144" s="15">
        <f xmlns="http://schemas.openxmlformats.org/spreadsheetml/2006/main">'CTL budget'!I89+'CTL budget'!I93</f>
        <v xmlns="http://schemas.openxmlformats.org/spreadsheetml/2006/main">17970</v>
      </c>
      <c xmlns="http://schemas.openxmlformats.org/spreadsheetml/2006/main" r="F144" s="16">
        <f xmlns="http://schemas.openxmlformats.org/spreadsheetml/2006/main">'QTL budget'!C128</f>
        <v xmlns="http://schemas.openxmlformats.org/spreadsheetml/2006/main">40000</v>
      </c>
      <c xmlns="http://schemas.openxmlformats.org/spreadsheetml/2006/main" r="G144" s="25">
        <f xmlns="http://schemas.openxmlformats.org/spreadsheetml/2006/main">'QTL budget'!G128</f>
        <v xmlns="http://schemas.openxmlformats.org/spreadsheetml/2006/main">0</v>
      </c>
      <c xmlns="http://schemas.openxmlformats.org/spreadsheetml/2006/main" r="H144" s="25">
        <f xmlns="http://schemas.openxmlformats.org/spreadsheetml/2006/main">'QTL budget'!E128</f>
        <v xmlns="http://schemas.openxmlformats.org/spreadsheetml/2006/main">0</v>
      </c>
      <c xmlns="http://schemas.openxmlformats.org/spreadsheetml/2006/main" r="I144" s="25">
        <f xmlns="http://schemas.openxmlformats.org/spreadsheetml/2006/main" t="shared" ref="I144:I147" si="12">G144-H144</f>
        <v xmlns="http://schemas.openxmlformats.org/spreadsheetml/2006/main">0</v>
      </c>
      <c xmlns="http://schemas.openxmlformats.org/spreadsheetml/2006/main" r="J144" s="257"/>
      <c xmlns="http://schemas.openxmlformats.org/spreadsheetml/2006/main" r="K144" s="10"/>
      <c xmlns="http://schemas.openxmlformats.org/spreadsheetml/2006/main" r="L144" s="10"/>
      <c xmlns="http://schemas.openxmlformats.org/spreadsheetml/2006/main" r="M144" s="10"/>
      <c xmlns="http://schemas.openxmlformats.org/spreadsheetml/2006/main" r="N144" s="10"/>
      <c xmlns="http://schemas.openxmlformats.org/spreadsheetml/2006/main" r="O144" s="10"/>
      <c xmlns="http://schemas.openxmlformats.org/spreadsheetml/2006/main" r="P144" s="10"/>
      <c xmlns="http://schemas.openxmlformats.org/spreadsheetml/2006/main" r="Q144" s="10"/>
    </row>
    <row xmlns:x14ac="http://schemas.microsoft.com/office/spreadsheetml/2009/9/ac" xmlns="http://schemas.openxmlformats.org/spreadsheetml/2006/main" r="145" spans="1:17" ht="36" x14ac:dyDescent="0.2">
      <c xmlns="http://schemas.openxmlformats.org/spreadsheetml/2006/main" r="A145" s="13">
        <v xmlns="http://schemas.openxmlformats.org/spreadsheetml/2006/main">3</v>
      </c>
      <c xmlns="http://schemas.openxmlformats.org/spreadsheetml/2006/main" r="B145" s="27" t="s">
        <v xmlns="http://schemas.openxmlformats.org/spreadsheetml/2006/main">292</v>
      </c>
      <c xmlns="http://schemas.openxmlformats.org/spreadsheetml/2006/main" r="C145" s="75" t="s">
        <v xmlns="http://schemas.openxmlformats.org/spreadsheetml/2006/main">293</v>
      </c>
      <c xmlns="http://schemas.openxmlformats.org/spreadsheetml/2006/main" r="D145" s="15">
        <f xmlns="http://schemas.openxmlformats.org/spreadsheetml/2006/main">'CTL budget'!H104</f>
        <v xmlns="http://schemas.openxmlformats.org/spreadsheetml/2006/main">45000</v>
      </c>
      <c xmlns="http://schemas.openxmlformats.org/spreadsheetml/2006/main" r="E145" s="15">
        <f xmlns="http://schemas.openxmlformats.org/spreadsheetml/2006/main">'CTL budget'!I104</f>
        <v xmlns="http://schemas.openxmlformats.org/spreadsheetml/2006/main">43799.15</v>
      </c>
      <c xmlns="http://schemas.openxmlformats.org/spreadsheetml/2006/main" r="F145" s="25">
        <v xmlns="http://schemas.openxmlformats.org/spreadsheetml/2006/main">0</v>
      </c>
      <c xmlns="http://schemas.openxmlformats.org/spreadsheetml/2006/main" r="G145" s="25">
        <v xmlns="http://schemas.openxmlformats.org/spreadsheetml/2006/main">0</v>
      </c>
      <c xmlns="http://schemas.openxmlformats.org/spreadsheetml/2006/main" r="H145" s="25">
        <v xmlns="http://schemas.openxmlformats.org/spreadsheetml/2006/main">0</v>
      </c>
      <c xmlns="http://schemas.openxmlformats.org/spreadsheetml/2006/main" r="I145" s="25">
        <f xmlns="http://schemas.openxmlformats.org/spreadsheetml/2006/main" t="shared" si="12"/>
        <v xmlns="http://schemas.openxmlformats.org/spreadsheetml/2006/main">0</v>
      </c>
      <c xmlns="http://schemas.openxmlformats.org/spreadsheetml/2006/main" r="J145" s="257" t="s">
        <v xmlns="http://schemas.openxmlformats.org/spreadsheetml/2006/main">294</v>
      </c>
      <c xmlns="http://schemas.openxmlformats.org/spreadsheetml/2006/main" r="K145" s="10"/>
      <c xmlns="http://schemas.openxmlformats.org/spreadsheetml/2006/main" r="L145" s="10"/>
      <c xmlns="http://schemas.openxmlformats.org/spreadsheetml/2006/main" r="M145" s="10"/>
      <c xmlns="http://schemas.openxmlformats.org/spreadsheetml/2006/main" r="N145" s="10"/>
      <c xmlns="http://schemas.openxmlformats.org/spreadsheetml/2006/main" r="O145" s="10"/>
      <c xmlns="http://schemas.openxmlformats.org/spreadsheetml/2006/main" r="P145" s="10"/>
      <c xmlns="http://schemas.openxmlformats.org/spreadsheetml/2006/main" r="Q145" s="10"/>
    </row>
    <row xmlns:x14ac="http://schemas.microsoft.com/office/spreadsheetml/2009/9/ac" xmlns="http://schemas.openxmlformats.org/spreadsheetml/2006/main" r="146" spans="1:17" ht="24" x14ac:dyDescent="0.2">
      <c xmlns="http://schemas.openxmlformats.org/spreadsheetml/2006/main" r="A146" s="13">
        <v xmlns="http://schemas.openxmlformats.org/spreadsheetml/2006/main">4</v>
      </c>
      <c xmlns="http://schemas.openxmlformats.org/spreadsheetml/2006/main" r="B146" s="27" t="s">
        <v xmlns="http://schemas.openxmlformats.org/spreadsheetml/2006/main">295</v>
      </c>
      <c xmlns="http://schemas.openxmlformats.org/spreadsheetml/2006/main" r="C146" s="75" t="s">
        <v xmlns="http://schemas.openxmlformats.org/spreadsheetml/2006/main">296</v>
      </c>
      <c xmlns="http://schemas.openxmlformats.org/spreadsheetml/2006/main" r="D146" s="15">
        <f xmlns="http://schemas.openxmlformats.org/spreadsheetml/2006/main">'CTL budget'!H117</f>
        <v xmlns="http://schemas.openxmlformats.org/spreadsheetml/2006/main">60000</v>
      </c>
      <c xmlns="http://schemas.openxmlformats.org/spreadsheetml/2006/main" r="E146" s="15">
        <f xmlns="http://schemas.openxmlformats.org/spreadsheetml/2006/main">'CTL budget'!I117</f>
        <v xmlns="http://schemas.openxmlformats.org/spreadsheetml/2006/main">78100.87</v>
      </c>
      <c xmlns="http://schemas.openxmlformats.org/spreadsheetml/2006/main" r="F146" s="25">
        <v xmlns="http://schemas.openxmlformats.org/spreadsheetml/2006/main">0</v>
      </c>
      <c xmlns="http://schemas.openxmlformats.org/spreadsheetml/2006/main" r="G146" s="25">
        <v xmlns="http://schemas.openxmlformats.org/spreadsheetml/2006/main">0</v>
      </c>
      <c xmlns="http://schemas.openxmlformats.org/spreadsheetml/2006/main" r="H146" s="25">
        <v xmlns="http://schemas.openxmlformats.org/spreadsheetml/2006/main">0</v>
      </c>
      <c xmlns="http://schemas.openxmlformats.org/spreadsheetml/2006/main" r="I146" s="25">
        <f xmlns="http://schemas.openxmlformats.org/spreadsheetml/2006/main" t="shared" si="12"/>
        <v xmlns="http://schemas.openxmlformats.org/spreadsheetml/2006/main">0</v>
      </c>
      <c xmlns="http://schemas.openxmlformats.org/spreadsheetml/2006/main" r="J146" s="257" t="s">
        <v xmlns="http://schemas.openxmlformats.org/spreadsheetml/2006/main">297</v>
      </c>
      <c xmlns="http://schemas.openxmlformats.org/spreadsheetml/2006/main" r="K146" s="10"/>
      <c xmlns="http://schemas.openxmlformats.org/spreadsheetml/2006/main" r="L146" s="10"/>
      <c xmlns="http://schemas.openxmlformats.org/spreadsheetml/2006/main" r="M146" s="10"/>
      <c xmlns="http://schemas.openxmlformats.org/spreadsheetml/2006/main" r="N146" s="10"/>
      <c xmlns="http://schemas.openxmlformats.org/spreadsheetml/2006/main" r="O146" s="10"/>
      <c xmlns="http://schemas.openxmlformats.org/spreadsheetml/2006/main" r="P146" s="10"/>
      <c xmlns="http://schemas.openxmlformats.org/spreadsheetml/2006/main" r="Q146" s="10"/>
    </row>
    <row xmlns:x14ac="http://schemas.microsoft.com/office/spreadsheetml/2009/9/ac" xmlns="http://schemas.openxmlformats.org/spreadsheetml/2006/main" r="147" spans="1:17" ht="24" x14ac:dyDescent="0.2">
      <c xmlns="http://schemas.openxmlformats.org/spreadsheetml/2006/main" r="A147" s="13">
        <v xmlns="http://schemas.openxmlformats.org/spreadsheetml/2006/main">5</v>
      </c>
      <c xmlns="http://schemas.openxmlformats.org/spreadsheetml/2006/main" r="B147" s="27" t="s">
        <v xmlns="http://schemas.openxmlformats.org/spreadsheetml/2006/main">298</v>
      </c>
      <c xmlns="http://schemas.openxmlformats.org/spreadsheetml/2006/main" r="C147" s="75" t="s">
        <v xmlns="http://schemas.openxmlformats.org/spreadsheetml/2006/main">299</v>
      </c>
      <c xmlns="http://schemas.openxmlformats.org/spreadsheetml/2006/main" r="D147" s="15">
        <f xmlns="http://schemas.openxmlformats.org/spreadsheetml/2006/main">'CTL budget'!H122+'CTL budget'!H126</f>
        <v xmlns="http://schemas.openxmlformats.org/spreadsheetml/2006/main">15000</v>
      </c>
      <c xmlns="http://schemas.openxmlformats.org/spreadsheetml/2006/main" r="E147" s="15">
        <f xmlns="http://schemas.openxmlformats.org/spreadsheetml/2006/main">'CTL budget'!I122+'CTL budget'!I126</f>
        <v xmlns="http://schemas.openxmlformats.org/spreadsheetml/2006/main">2017.61</v>
      </c>
      <c xmlns="http://schemas.openxmlformats.org/spreadsheetml/2006/main" r="F147" s="25">
        <v xmlns="http://schemas.openxmlformats.org/spreadsheetml/2006/main">0</v>
      </c>
      <c xmlns="http://schemas.openxmlformats.org/spreadsheetml/2006/main" r="G147" s="25">
        <v xmlns="http://schemas.openxmlformats.org/spreadsheetml/2006/main">0</v>
      </c>
      <c xmlns="http://schemas.openxmlformats.org/spreadsheetml/2006/main" r="H147" s="25">
        <v xmlns="http://schemas.openxmlformats.org/spreadsheetml/2006/main">0</v>
      </c>
      <c xmlns="http://schemas.openxmlformats.org/spreadsheetml/2006/main" r="I147" s="25">
        <f xmlns="http://schemas.openxmlformats.org/spreadsheetml/2006/main" t="shared" si="12"/>
        <v xmlns="http://schemas.openxmlformats.org/spreadsheetml/2006/main">0</v>
      </c>
      <c xmlns="http://schemas.openxmlformats.org/spreadsheetml/2006/main" r="J147" s="257" t="s">
        <v xmlns="http://schemas.openxmlformats.org/spreadsheetml/2006/main">300</v>
      </c>
      <c xmlns="http://schemas.openxmlformats.org/spreadsheetml/2006/main" r="K147" s="10"/>
      <c xmlns="http://schemas.openxmlformats.org/spreadsheetml/2006/main" r="L147" s="10"/>
      <c xmlns="http://schemas.openxmlformats.org/spreadsheetml/2006/main" r="M147" s="10"/>
      <c xmlns="http://schemas.openxmlformats.org/spreadsheetml/2006/main" r="N147" s="10"/>
      <c xmlns="http://schemas.openxmlformats.org/spreadsheetml/2006/main" r="O147" s="10"/>
      <c xmlns="http://schemas.openxmlformats.org/spreadsheetml/2006/main" r="P147" s="10"/>
      <c xmlns="http://schemas.openxmlformats.org/spreadsheetml/2006/main" r="Q147" s="10"/>
    </row>
    <row xmlns:x14ac="http://schemas.microsoft.com/office/spreadsheetml/2009/9/ac" xmlns="http://schemas.openxmlformats.org/spreadsheetml/2006/main" r="148" spans="1:17" s="19" customFormat="1" x14ac:dyDescent="0.2">
      <c xmlns="http://schemas.openxmlformats.org/spreadsheetml/2006/main" r="A148" s="13"/>
      <c xmlns="http://schemas.openxmlformats.org/spreadsheetml/2006/main" r="B148" s="78"/>
      <c xmlns="http://schemas.openxmlformats.org/spreadsheetml/2006/main" r="C148" s="79"/>
      <c xmlns="http://schemas.openxmlformats.org/spreadsheetml/2006/main" r="D148" s="15"/>
      <c xmlns="http://schemas.openxmlformats.org/spreadsheetml/2006/main" r="E148" s="15"/>
      <c xmlns="http://schemas.openxmlformats.org/spreadsheetml/2006/main" r="F148" s="15"/>
      <c xmlns="http://schemas.openxmlformats.org/spreadsheetml/2006/main" r="G148" s="15"/>
      <c xmlns="http://schemas.openxmlformats.org/spreadsheetml/2006/main" r="H148" s="15"/>
      <c xmlns="http://schemas.openxmlformats.org/spreadsheetml/2006/main" r="I148" s="15"/>
      <c xmlns="http://schemas.openxmlformats.org/spreadsheetml/2006/main" r="J148" s="266"/>
    </row>
    <row xmlns:x14ac="http://schemas.microsoft.com/office/spreadsheetml/2009/9/ac" xmlns="http://schemas.openxmlformats.org/spreadsheetml/2006/main" r="149" spans="1:17" s="46" customFormat="1" ht="12.75" customHeight="1" x14ac:dyDescent="0.2">
      <c xmlns="http://schemas.openxmlformats.org/spreadsheetml/2006/main" r="A149" s="85"/>
      <c xmlns="http://schemas.openxmlformats.org/spreadsheetml/2006/main" r="B149" s="17" t="s">
        <v xmlns="http://schemas.openxmlformats.org/spreadsheetml/2006/main">301</v>
      </c>
      <c xmlns="http://schemas.openxmlformats.org/spreadsheetml/2006/main" r="C149" s="86"/>
      <c xmlns="http://schemas.openxmlformats.org/spreadsheetml/2006/main" r="D149" s="18">
        <f xmlns="http://schemas.openxmlformats.org/spreadsheetml/2006/main">SUM(D143:D147)</f>
        <v xmlns="http://schemas.openxmlformats.org/spreadsheetml/2006/main">290000</v>
      </c>
      <c xmlns="http://schemas.openxmlformats.org/spreadsheetml/2006/main" r="E149" s="18">
        <f xmlns="http://schemas.openxmlformats.org/spreadsheetml/2006/main">SUM(E143:E147)</f>
        <v xmlns="http://schemas.openxmlformats.org/spreadsheetml/2006/main">275536.55999999994</v>
      </c>
      <c xmlns="http://schemas.openxmlformats.org/spreadsheetml/2006/main" r="F149" s="18">
        <f xmlns="http://schemas.openxmlformats.org/spreadsheetml/2006/main">SUM(F143:F147)</f>
        <v xmlns="http://schemas.openxmlformats.org/spreadsheetml/2006/main">40000</v>
      </c>
      <c xmlns="http://schemas.openxmlformats.org/spreadsheetml/2006/main" r="G149" s="25">
        <f xmlns="http://schemas.openxmlformats.org/spreadsheetml/2006/main" t="shared" ref="G149:I149" si="13">SUM(G143:G147)</f>
        <v xmlns="http://schemas.openxmlformats.org/spreadsheetml/2006/main">0</v>
      </c>
      <c xmlns="http://schemas.openxmlformats.org/spreadsheetml/2006/main" r="H149" s="25">
        <f xmlns="http://schemas.openxmlformats.org/spreadsheetml/2006/main" t="shared" si="13"/>
        <v xmlns="http://schemas.openxmlformats.org/spreadsheetml/2006/main">0</v>
      </c>
      <c xmlns="http://schemas.openxmlformats.org/spreadsheetml/2006/main" r="I149" s="25">
        <f xmlns="http://schemas.openxmlformats.org/spreadsheetml/2006/main" t="shared" si="13"/>
        <v xmlns="http://schemas.openxmlformats.org/spreadsheetml/2006/main">0</v>
      </c>
      <c xmlns="http://schemas.openxmlformats.org/spreadsheetml/2006/main" r="J149" s="267"/>
    </row>
    <row xmlns:x14ac="http://schemas.microsoft.com/office/spreadsheetml/2009/9/ac" xmlns="http://schemas.openxmlformats.org/spreadsheetml/2006/main" r="150" spans="1:17" s="46" customFormat="1" x14ac:dyDescent="0.2">
      <c xmlns="http://schemas.openxmlformats.org/spreadsheetml/2006/main" r="A150" s="11"/>
      <c xmlns="http://schemas.openxmlformats.org/spreadsheetml/2006/main" r="B150" s="17" t="s">
        <v xmlns="http://schemas.openxmlformats.org/spreadsheetml/2006/main">302</v>
      </c>
      <c xmlns="http://schemas.openxmlformats.org/spreadsheetml/2006/main" r="C150" s="86"/>
      <c xmlns="http://schemas.openxmlformats.org/spreadsheetml/2006/main" r="D150" s="25">
        <v xmlns="http://schemas.openxmlformats.org/spreadsheetml/2006/main">0</v>
      </c>
      <c xmlns="http://schemas.openxmlformats.org/spreadsheetml/2006/main" r="E150" s="25">
        <v xmlns="http://schemas.openxmlformats.org/spreadsheetml/2006/main">0</v>
      </c>
      <c xmlns="http://schemas.openxmlformats.org/spreadsheetml/2006/main" r="F150" s="25">
        <v xmlns="http://schemas.openxmlformats.org/spreadsheetml/2006/main">0</v>
      </c>
      <c xmlns="http://schemas.openxmlformats.org/spreadsheetml/2006/main" r="G150" s="25">
        <v xmlns="http://schemas.openxmlformats.org/spreadsheetml/2006/main">0</v>
      </c>
      <c xmlns="http://schemas.openxmlformats.org/spreadsheetml/2006/main" r="H150" s="25">
        <v xmlns="http://schemas.openxmlformats.org/spreadsheetml/2006/main">0</v>
      </c>
      <c xmlns="http://schemas.openxmlformats.org/spreadsheetml/2006/main" r="I150" s="25">
        <v xmlns="http://schemas.openxmlformats.org/spreadsheetml/2006/main">0</v>
      </c>
      <c xmlns="http://schemas.openxmlformats.org/spreadsheetml/2006/main" r="J150" s="266"/>
    </row>
    <row xmlns:x14ac="http://schemas.microsoft.com/office/spreadsheetml/2009/9/ac" xmlns="http://schemas.openxmlformats.org/spreadsheetml/2006/main" r="151" spans="1:17" s="46" customFormat="1" ht="12.75" customHeight="1" x14ac:dyDescent="0.2">
      <c xmlns="http://schemas.openxmlformats.org/spreadsheetml/2006/main" r="A151" s="11"/>
      <c xmlns="http://schemas.openxmlformats.org/spreadsheetml/2006/main" r="B151" s="17" t="s">
        <v xmlns="http://schemas.openxmlformats.org/spreadsheetml/2006/main">303</v>
      </c>
      <c xmlns="http://schemas.openxmlformats.org/spreadsheetml/2006/main" r="C151" s="86"/>
      <c xmlns="http://schemas.openxmlformats.org/spreadsheetml/2006/main" r="D151" s="18">
        <f xmlns="http://schemas.openxmlformats.org/spreadsheetml/2006/main">D149+D150</f>
        <v xmlns="http://schemas.openxmlformats.org/spreadsheetml/2006/main">290000</v>
      </c>
      <c xmlns="http://schemas.openxmlformats.org/spreadsheetml/2006/main" r="E151" s="18">
        <f xmlns="http://schemas.openxmlformats.org/spreadsheetml/2006/main">E149+E150</f>
        <v xmlns="http://schemas.openxmlformats.org/spreadsheetml/2006/main">275536.55999999994</v>
      </c>
      <c xmlns="http://schemas.openxmlformats.org/spreadsheetml/2006/main" r="F151" s="18">
        <f xmlns="http://schemas.openxmlformats.org/spreadsheetml/2006/main">F149+F150</f>
        <v xmlns="http://schemas.openxmlformats.org/spreadsheetml/2006/main">40000</v>
      </c>
      <c xmlns="http://schemas.openxmlformats.org/spreadsheetml/2006/main" r="G151" s="25">
        <f xmlns="http://schemas.openxmlformats.org/spreadsheetml/2006/main" t="shared" ref="G151:I151" si="14">G149+G150</f>
        <v xmlns="http://schemas.openxmlformats.org/spreadsheetml/2006/main">0</v>
      </c>
      <c xmlns="http://schemas.openxmlformats.org/spreadsheetml/2006/main" r="H151" s="25">
        <f xmlns="http://schemas.openxmlformats.org/spreadsheetml/2006/main" t="shared" si="14"/>
        <v xmlns="http://schemas.openxmlformats.org/spreadsheetml/2006/main">0</v>
      </c>
      <c xmlns="http://schemas.openxmlformats.org/spreadsheetml/2006/main" r="I151" s="25">
        <f xmlns="http://schemas.openxmlformats.org/spreadsheetml/2006/main" t="shared" si="14"/>
        <v xmlns="http://schemas.openxmlformats.org/spreadsheetml/2006/main">0</v>
      </c>
      <c xmlns="http://schemas.openxmlformats.org/spreadsheetml/2006/main" r="J151" s="267"/>
    </row>
    <row xmlns:x14ac="http://schemas.microsoft.com/office/spreadsheetml/2009/9/ac" xmlns="http://schemas.openxmlformats.org/spreadsheetml/2006/main" r="152" spans="1:17" x14ac:dyDescent="0.2">
      <c xmlns="http://schemas.openxmlformats.org/spreadsheetml/2006/main" r="K152" s="10"/>
      <c xmlns="http://schemas.openxmlformats.org/spreadsheetml/2006/main" r="L152" s="10"/>
      <c xmlns="http://schemas.openxmlformats.org/spreadsheetml/2006/main" r="M152" s="10"/>
      <c xmlns="http://schemas.openxmlformats.org/spreadsheetml/2006/main" r="N152" s="10"/>
      <c xmlns="http://schemas.openxmlformats.org/spreadsheetml/2006/main" r="O152" s="10"/>
      <c xmlns="http://schemas.openxmlformats.org/spreadsheetml/2006/main" r="P152" s="10"/>
      <c xmlns="http://schemas.openxmlformats.org/spreadsheetml/2006/main" r="Q152" s="10"/>
    </row>
    <row xmlns:x14ac="http://schemas.microsoft.com/office/spreadsheetml/2009/9/ac" xmlns="http://schemas.openxmlformats.org/spreadsheetml/2006/main" r="153" spans="1:17" x14ac:dyDescent="0.2">
      <c xmlns="http://schemas.openxmlformats.org/spreadsheetml/2006/main" r="A153" s="10"/>
      <c xmlns="http://schemas.openxmlformats.org/spreadsheetml/2006/main" r="B153" s="2" t="s">
        <v xmlns="http://schemas.openxmlformats.org/spreadsheetml/2006/main">304</v>
      </c>
      <c xmlns="http://schemas.openxmlformats.org/spreadsheetml/2006/main" r="C153" s="22"/>
      <c xmlns="http://schemas.openxmlformats.org/spreadsheetml/2006/main" r="D153" s="87">
        <f xmlns="http://schemas.openxmlformats.org/spreadsheetml/2006/main">D151+D134+D116+D90+D66+D46+D23</f>
        <v xmlns="http://schemas.openxmlformats.org/spreadsheetml/2006/main">5165252.4000000004</v>
      </c>
      <c xmlns="http://schemas.openxmlformats.org/spreadsheetml/2006/main" r="E153" s="87">
        <f xmlns="http://schemas.openxmlformats.org/spreadsheetml/2006/main">E151+E134+E116+E90+E66+E46+E23</f>
        <v xmlns="http://schemas.openxmlformats.org/spreadsheetml/2006/main">4929286.51</v>
      </c>
      <c xmlns="http://schemas.openxmlformats.org/spreadsheetml/2006/main" r="F153" s="87">
        <f xmlns="http://schemas.openxmlformats.org/spreadsheetml/2006/main">F151+F134+F116+F90+F66+F46+F23</f>
        <v xmlns="http://schemas.openxmlformats.org/spreadsheetml/2006/main">7028672</v>
      </c>
      <c xmlns="http://schemas.openxmlformats.org/spreadsheetml/2006/main" r="G153" s="87">
        <f xmlns="http://schemas.openxmlformats.org/spreadsheetml/2006/main">G151+G134+G116+G90+G66+G46+G23</f>
        <v xmlns="http://schemas.openxmlformats.org/spreadsheetml/2006/main">3608341.09</v>
      </c>
      <c xmlns="http://schemas.openxmlformats.org/spreadsheetml/2006/main" r="H153" s="87">
        <f xmlns="http://schemas.openxmlformats.org/spreadsheetml/2006/main">H151+H134+H116+H90+H66+H46+H23</f>
        <v xmlns="http://schemas.openxmlformats.org/spreadsheetml/2006/main">3344201.11</v>
      </c>
      <c xmlns="http://schemas.openxmlformats.org/spreadsheetml/2006/main" r="I153" s="87">
        <f xmlns="http://schemas.openxmlformats.org/spreadsheetml/2006/main">I151+I134+I116+I90+I66+I46+I23</f>
        <v xmlns="http://schemas.openxmlformats.org/spreadsheetml/2006/main">2300236.8300000005</v>
      </c>
      <c xmlns="http://schemas.openxmlformats.org/spreadsheetml/2006/main" r="J153" s="270"/>
      <c xmlns="http://schemas.openxmlformats.org/spreadsheetml/2006/main" r="K153" s="10"/>
      <c xmlns="http://schemas.openxmlformats.org/spreadsheetml/2006/main" r="L153" s="10"/>
      <c xmlns="http://schemas.openxmlformats.org/spreadsheetml/2006/main" r="M153" s="10"/>
      <c xmlns="http://schemas.openxmlformats.org/spreadsheetml/2006/main" r="N153" s="10"/>
      <c xmlns="http://schemas.openxmlformats.org/spreadsheetml/2006/main" r="O153" s="10"/>
      <c xmlns="http://schemas.openxmlformats.org/spreadsheetml/2006/main" r="P153" s="10"/>
      <c xmlns="http://schemas.openxmlformats.org/spreadsheetml/2006/main" r="Q153" s="10"/>
    </row>
    <row xmlns:x14ac="http://schemas.microsoft.com/office/spreadsheetml/2009/9/ac" xmlns="http://schemas.openxmlformats.org/spreadsheetml/2006/main" r="154" spans="1:17" s="19" customFormat="1" x14ac:dyDescent="0.2">
      <c xmlns="http://schemas.openxmlformats.org/spreadsheetml/2006/main" r="A154" s="22"/>
      <c xmlns="http://schemas.openxmlformats.org/spreadsheetml/2006/main" r="B154" s="23" t="s">
        <v xmlns="http://schemas.openxmlformats.org/spreadsheetml/2006/main">305</v>
      </c>
      <c xmlns="http://schemas.openxmlformats.org/spreadsheetml/2006/main" r="C154" s="22"/>
      <c xmlns="http://schemas.openxmlformats.org/spreadsheetml/2006/main" r="D154" s="88">
        <f xmlns="http://schemas.openxmlformats.org/spreadsheetml/2006/main">D153*0.13</f>
        <v xmlns="http://schemas.openxmlformats.org/spreadsheetml/2006/main">671482.81200000003</v>
      </c>
      <c xmlns="http://schemas.openxmlformats.org/spreadsheetml/2006/main" r="E154" s="88">
        <f xmlns="http://schemas.openxmlformats.org/spreadsheetml/2006/main">E153*0.13</f>
        <v xmlns="http://schemas.openxmlformats.org/spreadsheetml/2006/main">640807.2463</v>
      </c>
      <c xmlns="http://schemas.openxmlformats.org/spreadsheetml/2006/main" r="F154" s="88">
        <f xmlns="http://schemas.openxmlformats.org/spreadsheetml/2006/main">F153*0.13</f>
        <v xmlns="http://schemas.openxmlformats.org/spreadsheetml/2006/main">913727.36</v>
      </c>
      <c xmlns="http://schemas.openxmlformats.org/spreadsheetml/2006/main" r="G154" s="88">
        <v xmlns="http://schemas.openxmlformats.org/spreadsheetml/2006/main">0</v>
      </c>
      <c xmlns="http://schemas.openxmlformats.org/spreadsheetml/2006/main" r="H154" s="88">
        <f xmlns="http://schemas.openxmlformats.org/spreadsheetml/2006/main">'QTL budget'!E157</f>
        <v xmlns="http://schemas.openxmlformats.org/spreadsheetml/2006/main">260049.52999999997</v>
      </c>
      <c xmlns="http://schemas.openxmlformats.org/spreadsheetml/2006/main" r="I154" s="88">
        <f xmlns="http://schemas.openxmlformats.org/spreadsheetml/2006/main" t="shared" ref="I154" si="15">I153*0.13</f>
        <v xmlns="http://schemas.openxmlformats.org/spreadsheetml/2006/main">299030.78790000005</v>
      </c>
      <c xmlns="http://schemas.openxmlformats.org/spreadsheetml/2006/main" r="J154" s="271"/>
    </row>
    <row xmlns:x14ac="http://schemas.microsoft.com/office/spreadsheetml/2009/9/ac" xmlns="http://schemas.openxmlformats.org/spreadsheetml/2006/main" r="155" spans="1:17" s="19" customFormat="1" x14ac:dyDescent="0.2">
      <c xmlns="http://schemas.openxmlformats.org/spreadsheetml/2006/main" r="A155" s="22"/>
      <c xmlns="http://schemas.openxmlformats.org/spreadsheetml/2006/main" r="B155" s="23" t="s">
        <v xmlns="http://schemas.openxmlformats.org/spreadsheetml/2006/main">306</v>
      </c>
      <c xmlns="http://schemas.openxmlformats.org/spreadsheetml/2006/main" r="C155" s="22"/>
      <c xmlns="http://schemas.openxmlformats.org/spreadsheetml/2006/main" r="D155" s="87">
        <f xmlns="http://schemas.openxmlformats.org/spreadsheetml/2006/main">D153+D154</f>
        <v xmlns="http://schemas.openxmlformats.org/spreadsheetml/2006/main">5836735.2120000003</v>
      </c>
      <c xmlns="http://schemas.openxmlformats.org/spreadsheetml/2006/main" r="E155" s="87">
        <f xmlns="http://schemas.openxmlformats.org/spreadsheetml/2006/main">E153+E154</f>
        <v xmlns="http://schemas.openxmlformats.org/spreadsheetml/2006/main">5570093.7562999995</v>
      </c>
      <c xmlns="http://schemas.openxmlformats.org/spreadsheetml/2006/main" r="F155" s="87">
        <f xmlns="http://schemas.openxmlformats.org/spreadsheetml/2006/main">F153+F154</f>
        <v xmlns="http://schemas.openxmlformats.org/spreadsheetml/2006/main">7942399.3600000003</v>
      </c>
      <c xmlns="http://schemas.openxmlformats.org/spreadsheetml/2006/main" r="G155" s="87">
        <f xmlns="http://schemas.openxmlformats.org/spreadsheetml/2006/main">G153+G154</f>
        <v xmlns="http://schemas.openxmlformats.org/spreadsheetml/2006/main">3608341.09</v>
      </c>
      <c xmlns="http://schemas.openxmlformats.org/spreadsheetml/2006/main" r="H155" s="87">
        <f xmlns="http://schemas.openxmlformats.org/spreadsheetml/2006/main" t="shared" ref="H155:I155" si="16">H153+H154</f>
        <v xmlns="http://schemas.openxmlformats.org/spreadsheetml/2006/main">3604250.6399999997</v>
      </c>
      <c xmlns="http://schemas.openxmlformats.org/spreadsheetml/2006/main" r="I155" s="87">
        <f xmlns="http://schemas.openxmlformats.org/spreadsheetml/2006/main" t="shared" si="16"/>
        <v xmlns="http://schemas.openxmlformats.org/spreadsheetml/2006/main">2599267.6179000004</v>
      </c>
      <c xmlns="http://schemas.openxmlformats.org/spreadsheetml/2006/main" r="J155" s="270"/>
    </row>
    <row xmlns:x14ac="http://schemas.microsoft.com/office/spreadsheetml/2009/9/ac" xmlns="http://schemas.openxmlformats.org/spreadsheetml/2006/main" r="156" spans="1:17" x14ac:dyDescent="0.2">
      <c xmlns="http://schemas.openxmlformats.org/spreadsheetml/2006/main" r="K156" s="10"/>
      <c xmlns="http://schemas.openxmlformats.org/spreadsheetml/2006/main" r="L156" s="10"/>
      <c xmlns="http://schemas.openxmlformats.org/spreadsheetml/2006/main" r="M156" s="10"/>
      <c xmlns="http://schemas.openxmlformats.org/spreadsheetml/2006/main" r="N156" s="10"/>
      <c xmlns="http://schemas.openxmlformats.org/spreadsheetml/2006/main" r="O156" s="10"/>
      <c xmlns="http://schemas.openxmlformats.org/spreadsheetml/2006/main" r="P156" s="10"/>
      <c xmlns="http://schemas.openxmlformats.org/spreadsheetml/2006/main" r="Q156" s="10"/>
    </row>
    <row xmlns:x14ac="http://schemas.microsoft.com/office/spreadsheetml/2009/9/ac" xmlns="http://schemas.openxmlformats.org/spreadsheetml/2006/main" r="163" spans="1:17" ht="15" customHeight="1" x14ac:dyDescent="0.2">
      <c xmlns="http://schemas.openxmlformats.org/spreadsheetml/2006/main" r="B163" s="23" t="s">
        <v xmlns="http://schemas.openxmlformats.org/spreadsheetml/2006/main">307</v>
      </c>
    </row>
    <row xmlns:x14ac="http://schemas.microsoft.com/office/spreadsheetml/2009/9/ac" xmlns="http://schemas.openxmlformats.org/spreadsheetml/2006/main" r="164" spans="1:17" x14ac:dyDescent="0.2">
      <c xmlns="http://schemas.openxmlformats.org/spreadsheetml/2006/main" r="B164" s="7" t="s">
        <v xmlns="http://schemas.openxmlformats.org/spreadsheetml/2006/main">308</v>
      </c>
    </row>
    <row xmlns:x14ac="http://schemas.microsoft.com/office/spreadsheetml/2009/9/ac" xmlns="http://schemas.openxmlformats.org/spreadsheetml/2006/main" r="165" spans="1:17" ht="15" customHeight="1" x14ac:dyDescent="0.2">
      <c xmlns="http://schemas.openxmlformats.org/spreadsheetml/2006/main" r="B165" s="285" t="s">
        <v xmlns="http://schemas.openxmlformats.org/spreadsheetml/2006/main">309</v>
      </c>
      <c xmlns="http://schemas.openxmlformats.org/spreadsheetml/2006/main" r="C165" s="285"/>
      <c xmlns="http://schemas.openxmlformats.org/spreadsheetml/2006/main" r="D165" s="285"/>
      <c xmlns="http://schemas.openxmlformats.org/spreadsheetml/2006/main" r="E165" s="285"/>
      <c xmlns="http://schemas.openxmlformats.org/spreadsheetml/2006/main" r="F165" s="285"/>
      <c xmlns="http://schemas.openxmlformats.org/spreadsheetml/2006/main" r="G165" s="222"/>
      <c xmlns="http://schemas.openxmlformats.org/spreadsheetml/2006/main" r="H165" s="222"/>
      <c xmlns="http://schemas.openxmlformats.org/spreadsheetml/2006/main" r="I165" s="222"/>
    </row>
    <row xmlns:x14ac="http://schemas.microsoft.com/office/spreadsheetml/2009/9/ac" xmlns="http://schemas.openxmlformats.org/spreadsheetml/2006/main" r="167" spans="1:17" s="19" customFormat="1" x14ac:dyDescent="0.2">
      <c xmlns="http://schemas.openxmlformats.org/spreadsheetml/2006/main" r="A167" s="6"/>
      <c xmlns="http://schemas.openxmlformats.org/spreadsheetml/2006/main" r="B167" s="7"/>
      <c xmlns="http://schemas.openxmlformats.org/spreadsheetml/2006/main" r="C167" s="6"/>
      <c xmlns="http://schemas.openxmlformats.org/spreadsheetml/2006/main" r="D167" s="8"/>
      <c xmlns="http://schemas.openxmlformats.org/spreadsheetml/2006/main" r="E167" s="8"/>
      <c xmlns="http://schemas.openxmlformats.org/spreadsheetml/2006/main" r="F167" s="8"/>
      <c xmlns="http://schemas.openxmlformats.org/spreadsheetml/2006/main" r="G167" s="8"/>
      <c xmlns="http://schemas.openxmlformats.org/spreadsheetml/2006/main" r="H167" s="8"/>
      <c xmlns="http://schemas.openxmlformats.org/spreadsheetml/2006/main" r="I167" s="8"/>
      <c xmlns="http://schemas.openxmlformats.org/spreadsheetml/2006/main" r="J167" s="263"/>
      <c xmlns="http://schemas.openxmlformats.org/spreadsheetml/2006/main" r="K167" s="8"/>
      <c xmlns="http://schemas.openxmlformats.org/spreadsheetml/2006/main" r="L167" s="8"/>
      <c xmlns="http://schemas.openxmlformats.org/spreadsheetml/2006/main" r="M167" s="8"/>
      <c xmlns="http://schemas.openxmlformats.org/spreadsheetml/2006/main" r="N167" s="8"/>
      <c xmlns="http://schemas.openxmlformats.org/spreadsheetml/2006/main" r="O167" s="9"/>
      <c xmlns="http://schemas.openxmlformats.org/spreadsheetml/2006/main" r="P167" s="9"/>
      <c xmlns="http://schemas.openxmlformats.org/spreadsheetml/2006/main" r="Q167" s="9"/>
    </row>
  </sheetData>
  <mergeCells xmlns="http://schemas.openxmlformats.org/spreadsheetml/2006/main" count="37">
    <mergeCell xmlns="http://schemas.openxmlformats.org/spreadsheetml/2006/main" ref="F97:J97"/>
    <mergeCell xmlns="http://schemas.openxmlformats.org/spreadsheetml/2006/main" ref="F123:J123"/>
    <mergeCell xmlns="http://schemas.openxmlformats.org/spreadsheetml/2006/main" ref="F139:J139"/>
    <mergeCell xmlns="http://schemas.openxmlformats.org/spreadsheetml/2006/main" ref="D30:E30"/>
    <mergeCell xmlns="http://schemas.openxmlformats.org/spreadsheetml/2006/main" ref="F30:J30"/>
    <mergeCell xmlns="http://schemas.openxmlformats.org/spreadsheetml/2006/main" ref="D52:E52"/>
    <mergeCell xmlns="http://schemas.openxmlformats.org/spreadsheetml/2006/main" ref="D73:E73"/>
    <mergeCell xmlns="http://schemas.openxmlformats.org/spreadsheetml/2006/main" ref="D97:E97"/>
    <mergeCell xmlns="http://schemas.openxmlformats.org/spreadsheetml/2006/main" ref="A1:B1"/>
    <mergeCell xmlns="http://schemas.openxmlformats.org/spreadsheetml/2006/main" ref="A8:A10"/>
    <mergeCell xmlns="http://schemas.openxmlformats.org/spreadsheetml/2006/main" ref="B8:B10"/>
    <mergeCell xmlns="http://schemas.openxmlformats.org/spreadsheetml/2006/main" ref="C8:C10"/>
    <mergeCell xmlns="http://schemas.openxmlformats.org/spreadsheetml/2006/main" ref="D8:E8"/>
    <mergeCell xmlns="http://schemas.openxmlformats.org/spreadsheetml/2006/main" ref="F8:J8"/>
    <mergeCell xmlns="http://schemas.openxmlformats.org/spreadsheetml/2006/main" ref="C30:C32"/>
    <mergeCell xmlns="http://schemas.openxmlformats.org/spreadsheetml/2006/main" ref="A30:A32"/>
    <mergeCell xmlns="http://schemas.openxmlformats.org/spreadsheetml/2006/main" ref="B30:B32"/>
    <mergeCell xmlns="http://schemas.openxmlformats.org/spreadsheetml/2006/main" ref="A52:A54"/>
    <mergeCell xmlns="http://schemas.openxmlformats.org/spreadsheetml/2006/main" ref="B52:B54"/>
    <mergeCell xmlns="http://schemas.openxmlformats.org/spreadsheetml/2006/main" ref="C52:C54"/>
    <mergeCell xmlns="http://schemas.openxmlformats.org/spreadsheetml/2006/main" ref="F52:J52"/>
    <mergeCell xmlns="http://schemas.openxmlformats.org/spreadsheetml/2006/main" ref="B165:F165"/>
    <mergeCell xmlns="http://schemas.openxmlformats.org/spreadsheetml/2006/main" ref="A73:A75"/>
    <mergeCell xmlns="http://schemas.openxmlformats.org/spreadsheetml/2006/main" ref="B73:B75"/>
    <mergeCell xmlns="http://schemas.openxmlformats.org/spreadsheetml/2006/main" ref="C73:C75"/>
    <mergeCell xmlns="http://schemas.openxmlformats.org/spreadsheetml/2006/main" ref="A139:A141"/>
    <mergeCell xmlns="http://schemas.openxmlformats.org/spreadsheetml/2006/main" ref="B139:B141"/>
    <mergeCell xmlns="http://schemas.openxmlformats.org/spreadsheetml/2006/main" ref="A97:A99"/>
    <mergeCell xmlns="http://schemas.openxmlformats.org/spreadsheetml/2006/main" ref="B97:B99"/>
    <mergeCell xmlns="http://schemas.openxmlformats.org/spreadsheetml/2006/main" ref="C97:C99"/>
    <mergeCell xmlns="http://schemas.openxmlformats.org/spreadsheetml/2006/main" ref="A123:A125"/>
    <mergeCell xmlns="http://schemas.openxmlformats.org/spreadsheetml/2006/main" ref="C139:C141"/>
    <mergeCell xmlns="http://schemas.openxmlformats.org/spreadsheetml/2006/main" ref="C123:C125"/>
    <mergeCell xmlns="http://schemas.openxmlformats.org/spreadsheetml/2006/main" ref="B123:B125"/>
    <mergeCell xmlns="http://schemas.openxmlformats.org/spreadsheetml/2006/main" ref="D123:E123"/>
    <mergeCell xmlns="http://schemas.openxmlformats.org/spreadsheetml/2006/main" ref="D139:E139"/>
    <mergeCell xmlns="http://schemas.openxmlformats.org/spreadsheetml/2006/main" ref="F73:J73"/>
  </mergeCells>
  <phoneticPr xmlns="http://schemas.openxmlformats.org/spreadsheetml/2006/main" fontId="2" type="noConversion"/>
  <printOptions xmlns="http://schemas.openxmlformats.org/spreadsheetml/2006/main" horizontalCentered="1"/>
  <pageMargins xmlns="http://schemas.openxmlformats.org/spreadsheetml/2006/main" left="7.874015748031496E-2" right="7.874015748031496E-2" top="0.39370078740157483" bottom="0.39370078740157483" header="0.51181102362204722" footer="0.27559055118110237"/>
  <pageSetup xmlns:r="http://schemas.openxmlformats.org/officeDocument/2006/relationships" xmlns="http://schemas.openxmlformats.org/spreadsheetml/2006/main" paperSize="9" scale="70" orientation="portrait" r:id="rId1"/>
  <headerFooter xmlns="http://schemas.openxmlformats.org/spreadsheetml/2006/main" alignWithMargins="0">
    <oddFooter xmlns="http://schemas.openxmlformats.org/spreadsheetml/2006/main">&amp;CAnnex 1 – p. &amp;P</oddFooter>
  </headerFooter>
  <rowBreaks xmlns="http://schemas.openxmlformats.org/spreadsheetml/2006/main" count="4" manualBreakCount="4">
    <brk xmlns="http://schemas.openxmlformats.org/spreadsheetml/2006/main" id="47" max="16383" man="1"/>
    <brk xmlns="http://schemas.openxmlformats.org/spreadsheetml/2006/main" id="92" max="16383" man="1"/>
    <brk xmlns="http://schemas.openxmlformats.org/spreadsheetml/2006/main" id="135" max="16383" man="1"/>
    <brk xmlns="http://schemas.openxmlformats.org/spreadsheetml/2006/main" id="167"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xmlns="http://schemas.openxmlformats.org/spreadsheetml/2006/main" ref="A1:T144"/>
  <sheetViews xmlns="http://schemas.openxmlformats.org/spreadsheetml/2006/main">
    <sheetView xmlns="http://schemas.openxmlformats.org/spreadsheetml/2006/main" workbookViewId="0">
      <pane xmlns="http://schemas.openxmlformats.org/spreadsheetml/2006/main" xSplit="8" ySplit="7" topLeftCell="I11" activePane="bottomRight" state="frozen"/>
      <selection xmlns="http://schemas.openxmlformats.org/spreadsheetml/2006/main" pane="topRight" activeCell="I1" sqref="I1"/>
      <selection xmlns="http://schemas.openxmlformats.org/spreadsheetml/2006/main" pane="bottomLeft" activeCell="A8" sqref="A8"/>
      <selection xmlns="http://schemas.openxmlformats.org/spreadsheetml/2006/main" pane="bottomRight" activeCell="I35" sqref="I35"/>
    </sheetView>
  </sheetViews>
  <sheetFormatPr xmlns:x14ac="http://schemas.microsoft.com/office/spreadsheetml/2009/9/ac" xmlns="http://schemas.openxmlformats.org/spreadsheetml/2006/main" defaultRowHeight="12.75" x14ac:dyDescent="0.2"/>
  <cols xmlns="http://schemas.openxmlformats.org/spreadsheetml/2006/main">
    <col xmlns="http://schemas.openxmlformats.org/spreadsheetml/2006/main" min="1" max="1" width="9.42578125" customWidth="1"/>
    <col xmlns="http://schemas.openxmlformats.org/spreadsheetml/2006/main" min="2" max="2" width="43.7109375" customWidth="1"/>
    <col xmlns="http://schemas.openxmlformats.org/spreadsheetml/2006/main" min="3" max="4" width="0" hidden="1" customWidth="1"/>
    <col xmlns="http://schemas.openxmlformats.org/spreadsheetml/2006/main" min="5" max="6" width="12.7109375" hidden="1" customWidth="1"/>
    <col xmlns="http://schemas.openxmlformats.org/spreadsheetml/2006/main" min="7" max="7" width="1.7109375" hidden="1" customWidth="1"/>
    <col xmlns="http://schemas.openxmlformats.org/spreadsheetml/2006/main" min="8" max="8" width="12.7109375" customWidth="1"/>
    <col xmlns="http://schemas.openxmlformats.org/spreadsheetml/2006/main" min="9" max="9" width="12.7109375" style="234" customWidth="1"/>
    <col xmlns="http://schemas.openxmlformats.org/spreadsheetml/2006/main" min="10" max="10" width="6.42578125" customWidth="1"/>
    <col xmlns="http://schemas.openxmlformats.org/spreadsheetml/2006/main" min="11" max="12" width="12.7109375" customWidth="1"/>
    <col xmlns="http://schemas.openxmlformats.org/spreadsheetml/2006/main" min="13" max="13" width="15.42578125" customWidth="1"/>
    <col xmlns="http://schemas.openxmlformats.org/spreadsheetml/2006/main" min="16" max="16" width="11.28515625" bestFit="1" customWidth="1"/>
    <col xmlns="http://schemas.openxmlformats.org/spreadsheetml/2006/main" min="17" max="18" width="10.28515625" bestFit="1" customWidth="1"/>
    <col xmlns="http://schemas.openxmlformats.org/spreadsheetml/2006/main" min="19" max="19" width="12.7109375" bestFit="1" customWidth="1"/>
  </cols>
  <sheetData xmlns="http://schemas.openxmlformats.org/spreadsheetml/2006/main">
    <row xmlns:x14ac="http://schemas.microsoft.com/office/spreadsheetml/2009/9/ac" xmlns="http://schemas.openxmlformats.org/spreadsheetml/2006/main" r="1" spans="1:18" ht="21" x14ac:dyDescent="0.35">
      <c xmlns="http://schemas.openxmlformats.org/spreadsheetml/2006/main" r="A1" s="296" t="s">
        <v xmlns="http://schemas.openxmlformats.org/spreadsheetml/2006/main">310</v>
      </c>
      <c xmlns="http://schemas.openxmlformats.org/spreadsheetml/2006/main" r="B1" s="296"/>
      <c xmlns="http://schemas.openxmlformats.org/spreadsheetml/2006/main" r="L1" s="30"/>
    </row>
    <row xmlns:x14ac="http://schemas.microsoft.com/office/spreadsheetml/2009/9/ac" xmlns="http://schemas.openxmlformats.org/spreadsheetml/2006/main" r="2" spans="1:18" x14ac:dyDescent="0.2">
      <c xmlns="http://schemas.openxmlformats.org/spreadsheetml/2006/main" r="A2" s="31" t="s">
        <v xmlns="http://schemas.openxmlformats.org/spreadsheetml/2006/main">311</v>
      </c>
    </row>
    <row xmlns:x14ac="http://schemas.microsoft.com/office/spreadsheetml/2009/9/ac" xmlns="http://schemas.openxmlformats.org/spreadsheetml/2006/main" r="3" spans="1:18" x14ac:dyDescent="0.2">
      <c xmlns="http://schemas.openxmlformats.org/spreadsheetml/2006/main" r="A3" s="303" t="s">
        <v xmlns="http://schemas.openxmlformats.org/spreadsheetml/2006/main">312</v>
      </c>
      <c xmlns="http://schemas.openxmlformats.org/spreadsheetml/2006/main" r="B3" s="303"/>
      <c xmlns="http://schemas.openxmlformats.org/spreadsheetml/2006/main" r="C3" s="303"/>
      <c xmlns="http://schemas.openxmlformats.org/spreadsheetml/2006/main" r="D3" s="303"/>
      <c xmlns="http://schemas.openxmlformats.org/spreadsheetml/2006/main" r="E3" s="303"/>
      <c xmlns="http://schemas.openxmlformats.org/spreadsheetml/2006/main" r="F3" s="303"/>
      <c xmlns="http://schemas.openxmlformats.org/spreadsheetml/2006/main" r="G3" s="303"/>
      <c xmlns="http://schemas.openxmlformats.org/spreadsheetml/2006/main" r="H3" s="303"/>
      <c xmlns="http://schemas.openxmlformats.org/spreadsheetml/2006/main" r="I3" s="303"/>
      <c xmlns="http://schemas.openxmlformats.org/spreadsheetml/2006/main" r="J3" s="303"/>
      <c xmlns="http://schemas.openxmlformats.org/spreadsheetml/2006/main" r="K3" s="303"/>
      <c xmlns="http://schemas.openxmlformats.org/spreadsheetml/2006/main" r="L3" s="303"/>
    </row>
    <row xmlns:x14ac="http://schemas.microsoft.com/office/spreadsheetml/2009/9/ac" xmlns="http://schemas.openxmlformats.org/spreadsheetml/2006/main" r="5" spans="1:18" x14ac:dyDescent="0.2">
      <c xmlns="http://schemas.openxmlformats.org/spreadsheetml/2006/main" r="A5" s="304" t="s">
        <v xmlns="http://schemas.openxmlformats.org/spreadsheetml/2006/main">313</v>
      </c>
      <c xmlns="http://schemas.openxmlformats.org/spreadsheetml/2006/main" r="B5" s="306" t="s">
        <v xmlns="http://schemas.openxmlformats.org/spreadsheetml/2006/main">314</v>
      </c>
      <c xmlns="http://schemas.openxmlformats.org/spreadsheetml/2006/main" r="C5" s="306"/>
      <c xmlns="http://schemas.openxmlformats.org/spreadsheetml/2006/main" r="D5" s="306"/>
      <c xmlns="http://schemas.openxmlformats.org/spreadsheetml/2006/main" r="E5" s="299">
        <v xmlns="http://schemas.openxmlformats.org/spreadsheetml/2006/main">2012</v>
      </c>
      <c xmlns="http://schemas.openxmlformats.org/spreadsheetml/2006/main" r="F5" s="299">
        <v xmlns="http://schemas.openxmlformats.org/spreadsheetml/2006/main">2013</v>
      </c>
      <c xmlns="http://schemas.openxmlformats.org/spreadsheetml/2006/main" r="G5" s="299"/>
      <c xmlns="http://schemas.openxmlformats.org/spreadsheetml/2006/main" r="H5" s="297">
        <v xmlns="http://schemas.openxmlformats.org/spreadsheetml/2006/main">2014</v>
      </c>
      <c xmlns="http://schemas.openxmlformats.org/spreadsheetml/2006/main" r="I5" s="309">
        <v xmlns="http://schemas.openxmlformats.org/spreadsheetml/2006/main">2014</v>
      </c>
      <c xmlns="http://schemas.openxmlformats.org/spreadsheetml/2006/main" r="J5" s="223"/>
      <c xmlns="http://schemas.openxmlformats.org/spreadsheetml/2006/main" r="K5" s="297">
        <v xmlns="http://schemas.openxmlformats.org/spreadsheetml/2006/main">2015</v>
      </c>
      <c xmlns="http://schemas.openxmlformats.org/spreadsheetml/2006/main" r="L5" s="297">
        <v xmlns="http://schemas.openxmlformats.org/spreadsheetml/2006/main">2016</v>
      </c>
      <c xmlns="http://schemas.openxmlformats.org/spreadsheetml/2006/main" r="P5" s="297">
        <v xmlns="http://schemas.openxmlformats.org/spreadsheetml/2006/main">2017</v>
      </c>
      <c xmlns="http://schemas.openxmlformats.org/spreadsheetml/2006/main" r="Q5" s="297">
        <v xmlns="http://schemas.openxmlformats.org/spreadsheetml/2006/main">2018</v>
      </c>
      <c xmlns="http://schemas.openxmlformats.org/spreadsheetml/2006/main" r="R5" s="297">
        <v xmlns="http://schemas.openxmlformats.org/spreadsheetml/2006/main">2018</v>
      </c>
    </row>
    <row xmlns:x14ac="http://schemas.microsoft.com/office/spreadsheetml/2009/9/ac" xmlns="http://schemas.openxmlformats.org/spreadsheetml/2006/main" r="6" spans="1:18" x14ac:dyDescent="0.2">
      <c xmlns="http://schemas.openxmlformats.org/spreadsheetml/2006/main" r="A6" s="305"/>
      <c xmlns="http://schemas.openxmlformats.org/spreadsheetml/2006/main" r="B6" s="306"/>
      <c xmlns="http://schemas.openxmlformats.org/spreadsheetml/2006/main" r="C6" s="308"/>
      <c xmlns="http://schemas.openxmlformats.org/spreadsheetml/2006/main" r="D6" s="306"/>
      <c xmlns="http://schemas.openxmlformats.org/spreadsheetml/2006/main" r="E6" s="300"/>
      <c xmlns="http://schemas.openxmlformats.org/spreadsheetml/2006/main" r="F6" s="300"/>
      <c xmlns="http://schemas.openxmlformats.org/spreadsheetml/2006/main" r="G6" s="307"/>
      <c xmlns="http://schemas.openxmlformats.org/spreadsheetml/2006/main" r="H6" s="298"/>
      <c xmlns="http://schemas.openxmlformats.org/spreadsheetml/2006/main" r="I6" s="310"/>
      <c xmlns="http://schemas.openxmlformats.org/spreadsheetml/2006/main" r="J6" s="224"/>
      <c xmlns="http://schemas.openxmlformats.org/spreadsheetml/2006/main" r="K6" s="298"/>
      <c xmlns="http://schemas.openxmlformats.org/spreadsheetml/2006/main" r="L6" s="298"/>
      <c xmlns="http://schemas.openxmlformats.org/spreadsheetml/2006/main" r="P6" s="298"/>
      <c xmlns="http://schemas.openxmlformats.org/spreadsheetml/2006/main" r="Q6" s="298"/>
      <c xmlns="http://schemas.openxmlformats.org/spreadsheetml/2006/main" r="R6" s="298"/>
    </row>
    <row xmlns:x14ac="http://schemas.microsoft.com/office/spreadsheetml/2009/9/ac" xmlns="http://schemas.openxmlformats.org/spreadsheetml/2006/main" r="7" spans="1:18" x14ac:dyDescent="0.2">
      <c xmlns="http://schemas.openxmlformats.org/spreadsheetml/2006/main" r="A7" s="305"/>
      <c xmlns="http://schemas.openxmlformats.org/spreadsheetml/2006/main" r="B7" s="306"/>
      <c xmlns="http://schemas.openxmlformats.org/spreadsheetml/2006/main" r="C7" s="308"/>
      <c xmlns="http://schemas.openxmlformats.org/spreadsheetml/2006/main" r="D7" s="306"/>
      <c xmlns="http://schemas.openxmlformats.org/spreadsheetml/2006/main" r="E7" s="299" t="s">
        <v xmlns="http://schemas.openxmlformats.org/spreadsheetml/2006/main">315</v>
      </c>
      <c xmlns="http://schemas.openxmlformats.org/spreadsheetml/2006/main" r="F7" s="299" t="s">
        <v xmlns="http://schemas.openxmlformats.org/spreadsheetml/2006/main">316</v>
      </c>
      <c xmlns="http://schemas.openxmlformats.org/spreadsheetml/2006/main" r="G7" s="307"/>
      <c xmlns="http://schemas.openxmlformats.org/spreadsheetml/2006/main" r="H7" s="301" t="s">
        <v xmlns="http://schemas.openxmlformats.org/spreadsheetml/2006/main">317</v>
      </c>
      <c xmlns="http://schemas.openxmlformats.org/spreadsheetml/2006/main" r="I7" s="235" t="s">
        <v xmlns="http://schemas.openxmlformats.org/spreadsheetml/2006/main">318</v>
      </c>
      <c xmlns="http://schemas.openxmlformats.org/spreadsheetml/2006/main" r="J7" s="227"/>
      <c xmlns="http://schemas.openxmlformats.org/spreadsheetml/2006/main" r="K7" s="301" t="s">
        <v xmlns="http://schemas.openxmlformats.org/spreadsheetml/2006/main">319</v>
      </c>
      <c xmlns="http://schemas.openxmlformats.org/spreadsheetml/2006/main" r="L7" s="301" t="s">
        <v xmlns="http://schemas.openxmlformats.org/spreadsheetml/2006/main">320</v>
      </c>
      <c xmlns="http://schemas.openxmlformats.org/spreadsheetml/2006/main" r="P7" s="301" t="s">
        <v xmlns="http://schemas.openxmlformats.org/spreadsheetml/2006/main">321</v>
      </c>
      <c xmlns="http://schemas.openxmlformats.org/spreadsheetml/2006/main" r="Q7" s="301" t="s">
        <v xmlns="http://schemas.openxmlformats.org/spreadsheetml/2006/main">322</v>
      </c>
      <c xmlns="http://schemas.openxmlformats.org/spreadsheetml/2006/main" r="R7" s="301" t="s">
        <v xmlns="http://schemas.openxmlformats.org/spreadsheetml/2006/main">323</v>
      </c>
    </row>
    <row xmlns:x14ac="http://schemas.microsoft.com/office/spreadsheetml/2009/9/ac" xmlns="http://schemas.openxmlformats.org/spreadsheetml/2006/main" r="8" spans="1:18" x14ac:dyDescent="0.2">
      <c xmlns="http://schemas.openxmlformats.org/spreadsheetml/2006/main" r="A8" s="305"/>
      <c xmlns="http://schemas.openxmlformats.org/spreadsheetml/2006/main" r="B8" s="306"/>
      <c xmlns="http://schemas.openxmlformats.org/spreadsheetml/2006/main" r="C8" s="308"/>
      <c xmlns="http://schemas.openxmlformats.org/spreadsheetml/2006/main" r="D8" s="306"/>
      <c xmlns="http://schemas.openxmlformats.org/spreadsheetml/2006/main" r="E8" s="300"/>
      <c xmlns="http://schemas.openxmlformats.org/spreadsheetml/2006/main" r="F8" s="300"/>
      <c xmlns="http://schemas.openxmlformats.org/spreadsheetml/2006/main" r="G8" s="300"/>
      <c xmlns="http://schemas.openxmlformats.org/spreadsheetml/2006/main" r="H8" s="302"/>
      <c xmlns="http://schemas.openxmlformats.org/spreadsheetml/2006/main" r="I8" s="236"/>
      <c xmlns="http://schemas.openxmlformats.org/spreadsheetml/2006/main" r="J8" s="225"/>
      <c xmlns="http://schemas.openxmlformats.org/spreadsheetml/2006/main" r="K8" s="302"/>
      <c xmlns="http://schemas.openxmlformats.org/spreadsheetml/2006/main" r="L8" s="302"/>
      <c xmlns="http://schemas.openxmlformats.org/spreadsheetml/2006/main" r="P8" s="302"/>
      <c xmlns="http://schemas.openxmlformats.org/spreadsheetml/2006/main" r="Q8" s="302"/>
      <c xmlns="http://schemas.openxmlformats.org/spreadsheetml/2006/main" r="R8" s="302"/>
    </row>
    <row xmlns:x14ac="http://schemas.microsoft.com/office/spreadsheetml/2009/9/ac" xmlns="http://schemas.openxmlformats.org/spreadsheetml/2006/main" r="9" spans="1:18" ht="12.75" customHeight="1" x14ac:dyDescent="0.2">
      <c xmlns="http://schemas.openxmlformats.org/spreadsheetml/2006/main" r="A9" s="40"/>
      <c xmlns="http://schemas.openxmlformats.org/spreadsheetml/2006/main" r="B9" s="45"/>
      <c xmlns="http://schemas.openxmlformats.org/spreadsheetml/2006/main" r="C9" s="46"/>
      <c xmlns="http://schemas.openxmlformats.org/spreadsheetml/2006/main" r="D9" s="38"/>
      <c xmlns="http://schemas.openxmlformats.org/spreadsheetml/2006/main" r="E9" s="47"/>
      <c xmlns="http://schemas.openxmlformats.org/spreadsheetml/2006/main" r="F9" s="47"/>
      <c xmlns="http://schemas.openxmlformats.org/spreadsheetml/2006/main" r="G9" s="38"/>
      <c xmlns="http://schemas.openxmlformats.org/spreadsheetml/2006/main" r="H9" s="47"/>
      <c xmlns="http://schemas.openxmlformats.org/spreadsheetml/2006/main" r="I9" s="237"/>
      <c xmlns="http://schemas.openxmlformats.org/spreadsheetml/2006/main" r="J9" s="47"/>
      <c xmlns="http://schemas.openxmlformats.org/spreadsheetml/2006/main" r="K9" s="47"/>
      <c xmlns="http://schemas.openxmlformats.org/spreadsheetml/2006/main" r="L9" s="47"/>
    </row>
    <row xmlns:x14ac="http://schemas.microsoft.com/office/spreadsheetml/2009/9/ac" xmlns="http://schemas.openxmlformats.org/spreadsheetml/2006/main" r="10" spans="1:18" ht="12.75" customHeight="1" x14ac:dyDescent="0.2">
      <c xmlns="http://schemas.openxmlformats.org/spreadsheetml/2006/main" r="A10" s="36">
        <v xmlns="http://schemas.openxmlformats.org/spreadsheetml/2006/main">10</v>
      </c>
      <c xmlns="http://schemas.openxmlformats.org/spreadsheetml/2006/main" r="B10" s="37" t="s">
        <v xmlns="http://schemas.openxmlformats.org/spreadsheetml/2006/main">324</v>
      </c>
      <c xmlns="http://schemas.openxmlformats.org/spreadsheetml/2006/main" r="C10" s="38" t="s">
        <v xmlns="http://schemas.openxmlformats.org/spreadsheetml/2006/main">325</v>
      </c>
      <c xmlns="http://schemas.openxmlformats.org/spreadsheetml/2006/main" r="D10" s="38" t="s">
        <v xmlns="http://schemas.openxmlformats.org/spreadsheetml/2006/main">326</v>
      </c>
      <c xmlns="http://schemas.openxmlformats.org/spreadsheetml/2006/main" r="E10" s="38"/>
      <c xmlns="http://schemas.openxmlformats.org/spreadsheetml/2006/main" r="F10" s="38"/>
      <c xmlns="http://schemas.openxmlformats.org/spreadsheetml/2006/main" r="G10" s="38"/>
      <c xmlns="http://schemas.openxmlformats.org/spreadsheetml/2006/main" r="H10" s="39"/>
      <c xmlns="http://schemas.openxmlformats.org/spreadsheetml/2006/main" r="I10" s="238"/>
      <c xmlns="http://schemas.openxmlformats.org/spreadsheetml/2006/main" r="J10" s="39"/>
      <c xmlns="http://schemas.openxmlformats.org/spreadsheetml/2006/main" r="K10" s="28"/>
      <c xmlns="http://schemas.openxmlformats.org/spreadsheetml/2006/main" r="L10" s="39"/>
    </row>
    <row xmlns:x14ac="http://schemas.microsoft.com/office/spreadsheetml/2009/9/ac" xmlns="http://schemas.openxmlformats.org/spreadsheetml/2006/main" r="11" spans="1:18" s="177" customFormat="1" ht="12.75" customHeight="1" x14ac:dyDescent="0.2">
      <c xmlns="http://schemas.openxmlformats.org/spreadsheetml/2006/main" r="A11" s="178">
        <v xmlns="http://schemas.openxmlformats.org/spreadsheetml/2006/main">1101</v>
      </c>
      <c xmlns="http://schemas.openxmlformats.org/spreadsheetml/2006/main" r="B11" s="179" t="s">
        <v xmlns="http://schemas.openxmlformats.org/spreadsheetml/2006/main">327</v>
      </c>
      <c xmlns="http://schemas.openxmlformats.org/spreadsheetml/2006/main" r="C11" s="176"/>
      <c xmlns="http://schemas.openxmlformats.org/spreadsheetml/2006/main" r="D11" s="42"/>
      <c xmlns="http://schemas.openxmlformats.org/spreadsheetml/2006/main" r="E11" s="42"/>
      <c xmlns="http://schemas.openxmlformats.org/spreadsheetml/2006/main" r="F11" s="42"/>
      <c xmlns="http://schemas.openxmlformats.org/spreadsheetml/2006/main" r="G11" s="42"/>
      <c xmlns="http://schemas.openxmlformats.org/spreadsheetml/2006/main" r="H11" s="180">
        <v xmlns="http://schemas.openxmlformats.org/spreadsheetml/2006/main">345446.40000000002</v>
      </c>
      <c xmlns="http://schemas.openxmlformats.org/spreadsheetml/2006/main" r="I11" s="232">
        <v xmlns="http://schemas.openxmlformats.org/spreadsheetml/2006/main">317445.32</v>
      </c>
      <c xmlns="http://schemas.openxmlformats.org/spreadsheetml/2006/main" r="J11" s="230"/>
      <c xmlns="http://schemas.openxmlformats.org/spreadsheetml/2006/main" r="K11" s="180">
        <v xmlns="http://schemas.openxmlformats.org/spreadsheetml/2006/main">359264.25600000005</v>
      </c>
      <c xmlns="http://schemas.openxmlformats.org/spreadsheetml/2006/main" r="L11" s="180">
        <v xmlns="http://schemas.openxmlformats.org/spreadsheetml/2006/main">373634.82624000008</v>
      </c>
      <c xmlns="http://schemas.openxmlformats.org/spreadsheetml/2006/main" r="M11" s="181">
        <v xmlns="http://schemas.openxmlformats.org/spreadsheetml/2006/main">1</v>
      </c>
      <c xmlns="http://schemas.openxmlformats.org/spreadsheetml/2006/main" r="N11" s="177" t="s">
        <v xmlns="http://schemas.openxmlformats.org/spreadsheetml/2006/main">328</v>
      </c>
      <c xmlns="http://schemas.openxmlformats.org/spreadsheetml/2006/main" r="P11" s="211">
        <f xmlns="http://schemas.openxmlformats.org/spreadsheetml/2006/main">'Standard Salary Costs'!I11</f>
        <v xmlns="http://schemas.openxmlformats.org/spreadsheetml/2006/main">332550.40000000002</v>
      </c>
      <c xmlns="http://schemas.openxmlformats.org/spreadsheetml/2006/main" r="Q11" s="211">
        <f xmlns="http://schemas.openxmlformats.org/spreadsheetml/2006/main">'Standard Salary Costs'!J11</f>
        <v xmlns="http://schemas.openxmlformats.org/spreadsheetml/2006/main">345852.41600000003</v>
      </c>
      <c xmlns="http://schemas.openxmlformats.org/spreadsheetml/2006/main" r="R11" s="211">
        <f xmlns="http://schemas.openxmlformats.org/spreadsheetml/2006/main">'Standard Salary Costs'!K11</f>
        <v xmlns="http://schemas.openxmlformats.org/spreadsheetml/2006/main">359686.51264000003</v>
      </c>
    </row>
    <row xmlns:x14ac="http://schemas.microsoft.com/office/spreadsheetml/2009/9/ac" xmlns="http://schemas.openxmlformats.org/spreadsheetml/2006/main" r="12" spans="1:18" s="177" customFormat="1" ht="12.75" customHeight="1" x14ac:dyDescent="0.2">
      <c xmlns="http://schemas.openxmlformats.org/spreadsheetml/2006/main" r="A12" s="178">
        <v xmlns="http://schemas.openxmlformats.org/spreadsheetml/2006/main">1102</v>
      </c>
      <c xmlns="http://schemas.openxmlformats.org/spreadsheetml/2006/main" r="B12" s="179" t="s">
        <v xmlns="http://schemas.openxmlformats.org/spreadsheetml/2006/main">329</v>
      </c>
      <c xmlns="http://schemas.openxmlformats.org/spreadsheetml/2006/main" r="C12" s="176"/>
      <c xmlns="http://schemas.openxmlformats.org/spreadsheetml/2006/main" r="D12" s="42"/>
      <c xmlns="http://schemas.openxmlformats.org/spreadsheetml/2006/main" r="E12" s="42"/>
      <c xmlns="http://schemas.openxmlformats.org/spreadsheetml/2006/main" r="F12" s="42"/>
      <c xmlns="http://schemas.openxmlformats.org/spreadsheetml/2006/main" r="G12" s="42"/>
      <c xmlns="http://schemas.openxmlformats.org/spreadsheetml/2006/main" r="H12" s="180">
        <v xmlns="http://schemas.openxmlformats.org/spreadsheetml/2006/main">0</v>
      </c>
      <c xmlns="http://schemas.openxmlformats.org/spreadsheetml/2006/main" r="I12" s="232">
        <v xmlns="http://schemas.openxmlformats.org/spreadsheetml/2006/main">0</v>
      </c>
      <c xmlns="http://schemas.openxmlformats.org/spreadsheetml/2006/main" r="J12" s="230"/>
      <c xmlns="http://schemas.openxmlformats.org/spreadsheetml/2006/main" r="K12" s="180">
        <v xmlns="http://schemas.openxmlformats.org/spreadsheetml/2006/main">0</v>
      </c>
      <c xmlns="http://schemas.openxmlformats.org/spreadsheetml/2006/main" r="L12" s="180">
        <v xmlns="http://schemas.openxmlformats.org/spreadsheetml/2006/main">0</v>
      </c>
      <c xmlns="http://schemas.openxmlformats.org/spreadsheetml/2006/main" r="P12" s="211">
        <v xmlns="http://schemas.openxmlformats.org/spreadsheetml/2006/main">0</v>
      </c>
      <c xmlns="http://schemas.openxmlformats.org/spreadsheetml/2006/main" r="Q12" s="211">
        <v xmlns="http://schemas.openxmlformats.org/spreadsheetml/2006/main">0</v>
      </c>
      <c xmlns="http://schemas.openxmlformats.org/spreadsheetml/2006/main" r="R12" s="211">
        <v xmlns="http://schemas.openxmlformats.org/spreadsheetml/2006/main">0</v>
      </c>
    </row>
    <row xmlns:x14ac="http://schemas.microsoft.com/office/spreadsheetml/2009/9/ac" xmlns="http://schemas.openxmlformats.org/spreadsheetml/2006/main" r="13" spans="1:18" s="177" customFormat="1" ht="12.75" customHeight="1" x14ac:dyDescent="0.2">
      <c xmlns="http://schemas.openxmlformats.org/spreadsheetml/2006/main" r="A13" s="178">
        <v xmlns="http://schemas.openxmlformats.org/spreadsheetml/2006/main">1103</v>
      </c>
      <c xmlns="http://schemas.openxmlformats.org/spreadsheetml/2006/main" r="B13" s="179" t="s">
        <v xmlns="http://schemas.openxmlformats.org/spreadsheetml/2006/main">330</v>
      </c>
      <c xmlns="http://schemas.openxmlformats.org/spreadsheetml/2006/main" r="C13" s="176"/>
      <c xmlns="http://schemas.openxmlformats.org/spreadsheetml/2006/main" r="D13" s="42"/>
      <c xmlns="http://schemas.openxmlformats.org/spreadsheetml/2006/main" r="E13" s="42"/>
      <c xmlns="http://schemas.openxmlformats.org/spreadsheetml/2006/main" r="F13" s="42"/>
      <c xmlns="http://schemas.openxmlformats.org/spreadsheetml/2006/main" r="G13" s="42"/>
      <c xmlns="http://schemas.openxmlformats.org/spreadsheetml/2006/main" r="H13" s="180">
        <v xmlns="http://schemas.openxmlformats.org/spreadsheetml/2006/main">271648</v>
      </c>
      <c xmlns="http://schemas.openxmlformats.org/spreadsheetml/2006/main" r="I13" s="232">
        <v xmlns="http://schemas.openxmlformats.org/spreadsheetml/2006/main">265988.39</v>
      </c>
      <c xmlns="http://schemas.openxmlformats.org/spreadsheetml/2006/main" r="J13" s="230"/>
      <c xmlns="http://schemas.openxmlformats.org/spreadsheetml/2006/main" r="K13" s="180">
        <v xmlns="http://schemas.openxmlformats.org/spreadsheetml/2006/main">282513.91999999998</v>
      </c>
      <c xmlns="http://schemas.openxmlformats.org/spreadsheetml/2006/main" r="L13" s="180">
        <v xmlns="http://schemas.openxmlformats.org/spreadsheetml/2006/main">293814.4768</v>
      </c>
      <c xmlns="http://schemas.openxmlformats.org/spreadsheetml/2006/main" r="M13" s="181">
        <v xmlns="http://schemas.openxmlformats.org/spreadsheetml/2006/main">2</v>
      </c>
      <c xmlns="http://schemas.openxmlformats.org/spreadsheetml/2006/main" r="N13" s="177" t="s">
        <v xmlns="http://schemas.openxmlformats.org/spreadsheetml/2006/main">331</v>
      </c>
      <c xmlns="http://schemas.openxmlformats.org/spreadsheetml/2006/main" r="P13" s="211">
        <f xmlns="http://schemas.openxmlformats.org/spreadsheetml/2006/main">'Standard Salary Costs'!I13</f>
        <v xmlns="http://schemas.openxmlformats.org/spreadsheetml/2006/main">262184</v>
      </c>
      <c xmlns="http://schemas.openxmlformats.org/spreadsheetml/2006/main" r="Q13" s="211">
        <f xmlns="http://schemas.openxmlformats.org/spreadsheetml/2006/main">'Standard Salary Costs'!J13</f>
        <v xmlns="http://schemas.openxmlformats.org/spreadsheetml/2006/main">272671.35999999999</v>
      </c>
      <c xmlns="http://schemas.openxmlformats.org/spreadsheetml/2006/main" r="R13" s="211">
        <f xmlns="http://schemas.openxmlformats.org/spreadsheetml/2006/main">'Standard Salary Costs'!K13</f>
        <v xmlns="http://schemas.openxmlformats.org/spreadsheetml/2006/main">283578.2144</v>
      </c>
    </row>
    <row xmlns:x14ac="http://schemas.microsoft.com/office/spreadsheetml/2009/9/ac" xmlns="http://schemas.openxmlformats.org/spreadsheetml/2006/main" r="14" spans="1:18" s="177" customFormat="1" ht="12.75" customHeight="1" x14ac:dyDescent="0.2">
      <c xmlns="http://schemas.openxmlformats.org/spreadsheetml/2006/main" r="A14" s="178">
        <v xmlns="http://schemas.openxmlformats.org/spreadsheetml/2006/main">1104</v>
      </c>
      <c xmlns="http://schemas.openxmlformats.org/spreadsheetml/2006/main" r="B14" s="179" t="s">
        <v xmlns="http://schemas.openxmlformats.org/spreadsheetml/2006/main">332</v>
      </c>
      <c xmlns="http://schemas.openxmlformats.org/spreadsheetml/2006/main" r="C14" s="176"/>
      <c xmlns="http://schemas.openxmlformats.org/spreadsheetml/2006/main" r="D14" s="42"/>
      <c xmlns="http://schemas.openxmlformats.org/spreadsheetml/2006/main" r="E14" s="42"/>
      <c xmlns="http://schemas.openxmlformats.org/spreadsheetml/2006/main" r="F14" s="42"/>
      <c xmlns="http://schemas.openxmlformats.org/spreadsheetml/2006/main" r="G14" s="42"/>
      <c xmlns="http://schemas.openxmlformats.org/spreadsheetml/2006/main" r="H14" s="180">
        <v xmlns="http://schemas.openxmlformats.org/spreadsheetml/2006/main">271648</v>
      </c>
      <c xmlns="http://schemas.openxmlformats.org/spreadsheetml/2006/main" r="I14" s="232">
        <v xmlns="http://schemas.openxmlformats.org/spreadsheetml/2006/main">292306.38</v>
      </c>
      <c xmlns="http://schemas.openxmlformats.org/spreadsheetml/2006/main" r="J14" s="230"/>
      <c xmlns="http://schemas.openxmlformats.org/spreadsheetml/2006/main" r="K14" s="180">
        <v xmlns="http://schemas.openxmlformats.org/spreadsheetml/2006/main">282513.91999999998</v>
      </c>
      <c xmlns="http://schemas.openxmlformats.org/spreadsheetml/2006/main" r="L14" s="180">
        <v xmlns="http://schemas.openxmlformats.org/spreadsheetml/2006/main">293814.4768</v>
      </c>
      <c xmlns="http://schemas.openxmlformats.org/spreadsheetml/2006/main" r="M14" s="181">
        <v xmlns="http://schemas.openxmlformats.org/spreadsheetml/2006/main">3</v>
      </c>
      <c xmlns="http://schemas.openxmlformats.org/spreadsheetml/2006/main" r="N14" s="177" t="s">
        <v xmlns="http://schemas.openxmlformats.org/spreadsheetml/2006/main">333</v>
      </c>
      <c xmlns="http://schemas.openxmlformats.org/spreadsheetml/2006/main" r="P14" s="211">
        <f xmlns="http://schemas.openxmlformats.org/spreadsheetml/2006/main">'Standard Salary Costs'!I13</f>
        <v xmlns="http://schemas.openxmlformats.org/spreadsheetml/2006/main">262184</v>
      </c>
      <c xmlns="http://schemas.openxmlformats.org/spreadsheetml/2006/main" r="Q14" s="211">
        <f xmlns="http://schemas.openxmlformats.org/spreadsheetml/2006/main">'Standard Salary Costs'!J13</f>
        <v xmlns="http://schemas.openxmlformats.org/spreadsheetml/2006/main">272671.35999999999</v>
      </c>
      <c xmlns="http://schemas.openxmlformats.org/spreadsheetml/2006/main" r="R14" s="211">
        <f xmlns="http://schemas.openxmlformats.org/spreadsheetml/2006/main">'Standard Salary Costs'!K13</f>
        <v xmlns="http://schemas.openxmlformats.org/spreadsheetml/2006/main">283578.2144</v>
      </c>
    </row>
    <row xmlns:x14ac="http://schemas.microsoft.com/office/spreadsheetml/2009/9/ac" xmlns="http://schemas.openxmlformats.org/spreadsheetml/2006/main" r="15" spans="1:18" s="177" customFormat="1" ht="12.75" customHeight="1" x14ac:dyDescent="0.2">
      <c xmlns="http://schemas.openxmlformats.org/spreadsheetml/2006/main" r="A15" s="178">
        <v xmlns="http://schemas.openxmlformats.org/spreadsheetml/2006/main">1105</v>
      </c>
      <c xmlns="http://schemas.openxmlformats.org/spreadsheetml/2006/main" r="B15" s="179" t="s">
        <v xmlns="http://schemas.openxmlformats.org/spreadsheetml/2006/main">334</v>
      </c>
      <c xmlns="http://schemas.openxmlformats.org/spreadsheetml/2006/main" r="C15" s="176"/>
      <c xmlns="http://schemas.openxmlformats.org/spreadsheetml/2006/main" r="D15" s="42"/>
      <c xmlns="http://schemas.openxmlformats.org/spreadsheetml/2006/main" r="E15" s="42"/>
      <c xmlns="http://schemas.openxmlformats.org/spreadsheetml/2006/main" r="F15" s="42"/>
      <c xmlns="http://schemas.openxmlformats.org/spreadsheetml/2006/main" r="G15" s="42"/>
      <c xmlns="http://schemas.openxmlformats.org/spreadsheetml/2006/main" r="H15" s="180">
        <v xmlns="http://schemas.openxmlformats.org/spreadsheetml/2006/main">229632</v>
      </c>
      <c xmlns="http://schemas.openxmlformats.org/spreadsheetml/2006/main" r="I15" s="232">
        <v xmlns="http://schemas.openxmlformats.org/spreadsheetml/2006/main">185887.26</v>
      </c>
      <c xmlns="http://schemas.openxmlformats.org/spreadsheetml/2006/main" r="J15" s="230"/>
      <c xmlns="http://schemas.openxmlformats.org/spreadsheetml/2006/main" r="K15" s="180">
        <v xmlns="http://schemas.openxmlformats.org/spreadsheetml/2006/main">238817.28</v>
      </c>
      <c xmlns="http://schemas.openxmlformats.org/spreadsheetml/2006/main" r="L15" s="180">
        <v xmlns="http://schemas.openxmlformats.org/spreadsheetml/2006/main">248369.9712</v>
      </c>
      <c xmlns="http://schemas.openxmlformats.org/spreadsheetml/2006/main" r="M15" s="182">
        <v xmlns="http://schemas.openxmlformats.org/spreadsheetml/2006/main">4</v>
      </c>
      <c xmlns="http://schemas.openxmlformats.org/spreadsheetml/2006/main" r="N15" s="187" t="s">
        <v xmlns="http://schemas.openxmlformats.org/spreadsheetml/2006/main">335</v>
      </c>
      <c xmlns="http://schemas.openxmlformats.org/spreadsheetml/2006/main" r="P15" s="211">
        <f xmlns="http://schemas.openxmlformats.org/spreadsheetml/2006/main">'Standard Salary Costs'!I14</f>
        <v xmlns="http://schemas.openxmlformats.org/spreadsheetml/2006/main">225472</v>
      </c>
      <c xmlns="http://schemas.openxmlformats.org/spreadsheetml/2006/main" r="Q15" s="211">
        <f xmlns="http://schemas.openxmlformats.org/spreadsheetml/2006/main">'Standard Salary Costs'!J14</f>
        <v xmlns="http://schemas.openxmlformats.org/spreadsheetml/2006/main">234490.88</v>
      </c>
      <c xmlns="http://schemas.openxmlformats.org/spreadsheetml/2006/main" r="R15" s="211">
        <f xmlns="http://schemas.openxmlformats.org/spreadsheetml/2006/main">'Standard Salary Costs'!K14</f>
        <v xmlns="http://schemas.openxmlformats.org/spreadsheetml/2006/main">243870.51520000002</v>
      </c>
    </row>
    <row xmlns:x14ac="http://schemas.microsoft.com/office/spreadsheetml/2009/9/ac" xmlns="http://schemas.openxmlformats.org/spreadsheetml/2006/main" r="16" spans="1:18" s="177" customFormat="1" ht="12.75" customHeight="1" x14ac:dyDescent="0.2">
      <c xmlns="http://schemas.openxmlformats.org/spreadsheetml/2006/main" r="A16" s="178">
        <v xmlns="http://schemas.openxmlformats.org/spreadsheetml/2006/main">1106</v>
      </c>
      <c xmlns="http://schemas.openxmlformats.org/spreadsheetml/2006/main" r="B16" s="179" t="s">
        <v xmlns="http://schemas.openxmlformats.org/spreadsheetml/2006/main">336</v>
      </c>
      <c xmlns="http://schemas.openxmlformats.org/spreadsheetml/2006/main" r="C16" s="176"/>
      <c xmlns="http://schemas.openxmlformats.org/spreadsheetml/2006/main" r="D16" s="42"/>
      <c xmlns="http://schemas.openxmlformats.org/spreadsheetml/2006/main" r="E16" s="42"/>
      <c xmlns="http://schemas.openxmlformats.org/spreadsheetml/2006/main" r="F16" s="42"/>
      <c xmlns="http://schemas.openxmlformats.org/spreadsheetml/2006/main" r="G16" s="42"/>
      <c xmlns="http://schemas.openxmlformats.org/spreadsheetml/2006/main" r="H16" s="180">
        <v xmlns="http://schemas.openxmlformats.org/spreadsheetml/2006/main">271648</v>
      </c>
      <c xmlns="http://schemas.openxmlformats.org/spreadsheetml/2006/main" r="I16" s="232">
        <v xmlns="http://schemas.openxmlformats.org/spreadsheetml/2006/main">299887.73</v>
      </c>
      <c xmlns="http://schemas.openxmlformats.org/spreadsheetml/2006/main" r="J16" s="230"/>
      <c xmlns="http://schemas.openxmlformats.org/spreadsheetml/2006/main" r="K16" s="180">
        <v xmlns="http://schemas.openxmlformats.org/spreadsheetml/2006/main">282513.91999999998</v>
      </c>
      <c xmlns="http://schemas.openxmlformats.org/spreadsheetml/2006/main" r="L16" s="180">
        <v xmlns="http://schemas.openxmlformats.org/spreadsheetml/2006/main">293814.4768</v>
      </c>
      <c xmlns="http://schemas.openxmlformats.org/spreadsheetml/2006/main" r="M16" s="182">
        <v xmlns="http://schemas.openxmlformats.org/spreadsheetml/2006/main">5</v>
      </c>
      <c xmlns="http://schemas.openxmlformats.org/spreadsheetml/2006/main" r="N16" s="187" t="s">
        <v xmlns="http://schemas.openxmlformats.org/spreadsheetml/2006/main">337</v>
      </c>
      <c xmlns="http://schemas.openxmlformats.org/spreadsheetml/2006/main" r="P16" s="211">
        <f xmlns="http://schemas.openxmlformats.org/spreadsheetml/2006/main">'Standard Salary Costs'!I13</f>
        <v xmlns="http://schemas.openxmlformats.org/spreadsheetml/2006/main">262184</v>
      </c>
      <c xmlns="http://schemas.openxmlformats.org/spreadsheetml/2006/main" r="Q16" s="211">
        <f xmlns="http://schemas.openxmlformats.org/spreadsheetml/2006/main">'Standard Salary Costs'!J13</f>
        <v xmlns="http://schemas.openxmlformats.org/spreadsheetml/2006/main">272671.35999999999</v>
      </c>
      <c xmlns="http://schemas.openxmlformats.org/spreadsheetml/2006/main" r="R16" s="211">
        <f xmlns="http://schemas.openxmlformats.org/spreadsheetml/2006/main">'Standard Salary Costs'!K13</f>
        <v xmlns="http://schemas.openxmlformats.org/spreadsheetml/2006/main">283578.2144</v>
      </c>
    </row>
    <row xmlns:x14ac="http://schemas.microsoft.com/office/spreadsheetml/2009/9/ac" xmlns="http://schemas.openxmlformats.org/spreadsheetml/2006/main" r="17" spans="1:20" s="177" customFormat="1" ht="12.75" customHeight="1" x14ac:dyDescent="0.2">
      <c xmlns="http://schemas.openxmlformats.org/spreadsheetml/2006/main" r="A17" s="178">
        <v xmlns="http://schemas.openxmlformats.org/spreadsheetml/2006/main">1107</v>
      </c>
      <c xmlns="http://schemas.openxmlformats.org/spreadsheetml/2006/main" r="B17" s="179" t="s">
        <v xmlns="http://schemas.openxmlformats.org/spreadsheetml/2006/main">338</v>
      </c>
      <c xmlns="http://schemas.openxmlformats.org/spreadsheetml/2006/main" r="C17" s="176"/>
      <c xmlns="http://schemas.openxmlformats.org/spreadsheetml/2006/main" r="D17" s="42"/>
      <c xmlns="http://schemas.openxmlformats.org/spreadsheetml/2006/main" r="E17" s="42"/>
      <c xmlns="http://schemas.openxmlformats.org/spreadsheetml/2006/main" r="F17" s="42"/>
      <c xmlns="http://schemas.openxmlformats.org/spreadsheetml/2006/main" r="G17" s="42"/>
      <c xmlns="http://schemas.openxmlformats.org/spreadsheetml/2006/main" r="H17" s="180">
        <v xmlns="http://schemas.openxmlformats.org/spreadsheetml/2006/main">229632</v>
      </c>
      <c xmlns="http://schemas.openxmlformats.org/spreadsheetml/2006/main" r="I17" s="232">
        <v xmlns="http://schemas.openxmlformats.org/spreadsheetml/2006/main">180085.98</v>
      </c>
      <c xmlns="http://schemas.openxmlformats.org/spreadsheetml/2006/main" r="J17" s="230"/>
      <c xmlns="http://schemas.openxmlformats.org/spreadsheetml/2006/main" r="K17" s="180">
        <v xmlns="http://schemas.openxmlformats.org/spreadsheetml/2006/main">238817.28</v>
      </c>
      <c xmlns="http://schemas.openxmlformats.org/spreadsheetml/2006/main" r="L17" s="180">
        <v xmlns="http://schemas.openxmlformats.org/spreadsheetml/2006/main">248369.9712</v>
      </c>
      <c xmlns="http://schemas.openxmlformats.org/spreadsheetml/2006/main" r="M17" s="182">
        <v xmlns="http://schemas.openxmlformats.org/spreadsheetml/2006/main">6</v>
      </c>
      <c xmlns="http://schemas.openxmlformats.org/spreadsheetml/2006/main" r="N17" s="187" t="s">
        <v xmlns="http://schemas.openxmlformats.org/spreadsheetml/2006/main">339</v>
      </c>
      <c xmlns="http://schemas.openxmlformats.org/spreadsheetml/2006/main" r="P17" s="211">
        <f xmlns="http://schemas.openxmlformats.org/spreadsheetml/2006/main">'Standard Salary Costs'!I14</f>
        <v xmlns="http://schemas.openxmlformats.org/spreadsheetml/2006/main">225472</v>
      </c>
      <c xmlns="http://schemas.openxmlformats.org/spreadsheetml/2006/main" r="Q17" s="211">
        <f xmlns="http://schemas.openxmlformats.org/spreadsheetml/2006/main">'Standard Salary Costs'!J14</f>
        <v xmlns="http://schemas.openxmlformats.org/spreadsheetml/2006/main">234490.88</v>
      </c>
      <c xmlns="http://schemas.openxmlformats.org/spreadsheetml/2006/main" r="R17" s="211">
        <f xmlns="http://schemas.openxmlformats.org/spreadsheetml/2006/main">'Standard Salary Costs'!K14</f>
        <v xmlns="http://schemas.openxmlformats.org/spreadsheetml/2006/main">243870.51520000002</v>
      </c>
    </row>
    <row xmlns:x14ac="http://schemas.microsoft.com/office/spreadsheetml/2009/9/ac" xmlns="http://schemas.openxmlformats.org/spreadsheetml/2006/main" r="18" spans="1:20" s="177" customFormat="1" ht="12.75" customHeight="1" x14ac:dyDescent="0.2">
      <c xmlns="http://schemas.openxmlformats.org/spreadsheetml/2006/main" r="A18" s="178">
        <v xmlns="http://schemas.openxmlformats.org/spreadsheetml/2006/main">1108</v>
      </c>
      <c xmlns="http://schemas.openxmlformats.org/spreadsheetml/2006/main" r="B18" s="179" t="s">
        <v xmlns="http://schemas.openxmlformats.org/spreadsheetml/2006/main">340</v>
      </c>
      <c xmlns="http://schemas.openxmlformats.org/spreadsheetml/2006/main" r="C18" s="176"/>
      <c xmlns="http://schemas.openxmlformats.org/spreadsheetml/2006/main" r="D18" s="42"/>
      <c xmlns="http://schemas.openxmlformats.org/spreadsheetml/2006/main" r="E18" s="42"/>
      <c xmlns="http://schemas.openxmlformats.org/spreadsheetml/2006/main" r="F18" s="42"/>
      <c xmlns="http://schemas.openxmlformats.org/spreadsheetml/2006/main" r="G18" s="42"/>
      <c xmlns="http://schemas.openxmlformats.org/spreadsheetml/2006/main" r="H18" s="180">
        <v xmlns="http://schemas.openxmlformats.org/spreadsheetml/2006/main">271648</v>
      </c>
      <c xmlns="http://schemas.openxmlformats.org/spreadsheetml/2006/main" r="I18" s="232">
        <v xmlns="http://schemas.openxmlformats.org/spreadsheetml/2006/main">253014.53</v>
      </c>
      <c xmlns="http://schemas.openxmlformats.org/spreadsheetml/2006/main" r="J18" s="230"/>
      <c xmlns="http://schemas.openxmlformats.org/spreadsheetml/2006/main" r="K18" s="180">
        <v xmlns="http://schemas.openxmlformats.org/spreadsheetml/2006/main">282513.91999999998</v>
      </c>
      <c xmlns="http://schemas.openxmlformats.org/spreadsheetml/2006/main" r="L18" s="180">
        <v xmlns="http://schemas.openxmlformats.org/spreadsheetml/2006/main">293814.4768</v>
      </c>
      <c xmlns="http://schemas.openxmlformats.org/spreadsheetml/2006/main" r="M18" s="182">
        <v xmlns="http://schemas.openxmlformats.org/spreadsheetml/2006/main">7</v>
      </c>
      <c xmlns="http://schemas.openxmlformats.org/spreadsheetml/2006/main" r="N18" s="187" t="s">
        <v xmlns="http://schemas.openxmlformats.org/spreadsheetml/2006/main">341</v>
      </c>
      <c xmlns="http://schemas.openxmlformats.org/spreadsheetml/2006/main" r="P18" s="211">
        <f xmlns="http://schemas.openxmlformats.org/spreadsheetml/2006/main">'Standard Salary Costs'!I13</f>
        <v xmlns="http://schemas.openxmlformats.org/spreadsheetml/2006/main">262184</v>
      </c>
      <c xmlns="http://schemas.openxmlformats.org/spreadsheetml/2006/main" r="Q18" s="211">
        <f xmlns="http://schemas.openxmlformats.org/spreadsheetml/2006/main">'Standard Salary Costs'!J13</f>
        <v xmlns="http://schemas.openxmlformats.org/spreadsheetml/2006/main">272671.35999999999</v>
      </c>
      <c xmlns="http://schemas.openxmlformats.org/spreadsheetml/2006/main" r="R18" s="211">
        <f xmlns="http://schemas.openxmlformats.org/spreadsheetml/2006/main">'Standard Salary Costs'!K13</f>
        <v xmlns="http://schemas.openxmlformats.org/spreadsheetml/2006/main">283578.2144</v>
      </c>
    </row>
    <row xmlns:x14ac="http://schemas.microsoft.com/office/spreadsheetml/2009/9/ac" xmlns="http://schemas.openxmlformats.org/spreadsheetml/2006/main" r="19" spans="1:20" s="177" customFormat="1" ht="12.75" customHeight="1" x14ac:dyDescent="0.2">
      <c xmlns="http://schemas.openxmlformats.org/spreadsheetml/2006/main" r="A19" s="178">
        <v xmlns="http://schemas.openxmlformats.org/spreadsheetml/2006/main">1109</v>
      </c>
      <c xmlns="http://schemas.openxmlformats.org/spreadsheetml/2006/main" r="B19" s="179" t="s">
        <v xmlns="http://schemas.openxmlformats.org/spreadsheetml/2006/main">342</v>
      </c>
      <c xmlns="http://schemas.openxmlformats.org/spreadsheetml/2006/main" r="C19" s="176"/>
      <c xmlns="http://schemas.openxmlformats.org/spreadsheetml/2006/main" r="D19" s="42"/>
      <c xmlns="http://schemas.openxmlformats.org/spreadsheetml/2006/main" r="E19" s="42"/>
      <c xmlns="http://schemas.openxmlformats.org/spreadsheetml/2006/main" r="F19" s="42"/>
      <c xmlns="http://schemas.openxmlformats.org/spreadsheetml/2006/main" r="G19" s="42"/>
      <c xmlns="http://schemas.openxmlformats.org/spreadsheetml/2006/main" r="H19" s="180">
        <v xmlns="http://schemas.openxmlformats.org/spreadsheetml/2006/main">229632</v>
      </c>
      <c xmlns="http://schemas.openxmlformats.org/spreadsheetml/2006/main" r="I19" s="232">
        <v xmlns="http://schemas.openxmlformats.org/spreadsheetml/2006/main">239060.14</v>
      </c>
      <c xmlns="http://schemas.openxmlformats.org/spreadsheetml/2006/main" r="J19" s="230"/>
      <c xmlns="http://schemas.openxmlformats.org/spreadsheetml/2006/main" r="K19" s="180">
        <v xmlns="http://schemas.openxmlformats.org/spreadsheetml/2006/main">238817.28</v>
      </c>
      <c xmlns="http://schemas.openxmlformats.org/spreadsheetml/2006/main" r="L19" s="180">
        <v xmlns="http://schemas.openxmlformats.org/spreadsheetml/2006/main">248369.9712</v>
      </c>
      <c xmlns="http://schemas.openxmlformats.org/spreadsheetml/2006/main" r="M19" s="182">
        <v xmlns="http://schemas.openxmlformats.org/spreadsheetml/2006/main">8</v>
      </c>
      <c xmlns="http://schemas.openxmlformats.org/spreadsheetml/2006/main" r="N19" s="187" t="s">
        <v xmlns="http://schemas.openxmlformats.org/spreadsheetml/2006/main">343</v>
      </c>
      <c xmlns="http://schemas.openxmlformats.org/spreadsheetml/2006/main" r="P19" s="211">
        <f xmlns="http://schemas.openxmlformats.org/spreadsheetml/2006/main">'Standard Salary Costs'!I14</f>
        <v xmlns="http://schemas.openxmlformats.org/spreadsheetml/2006/main">225472</v>
      </c>
      <c xmlns="http://schemas.openxmlformats.org/spreadsheetml/2006/main" r="Q19" s="211">
        <f xmlns="http://schemas.openxmlformats.org/spreadsheetml/2006/main">'Standard Salary Costs'!J14</f>
        <v xmlns="http://schemas.openxmlformats.org/spreadsheetml/2006/main">234490.88</v>
      </c>
      <c xmlns="http://schemas.openxmlformats.org/spreadsheetml/2006/main" r="R19" s="211">
        <f xmlns="http://schemas.openxmlformats.org/spreadsheetml/2006/main">'Standard Salary Costs'!K14</f>
        <v xmlns="http://schemas.openxmlformats.org/spreadsheetml/2006/main">243870.51520000002</v>
      </c>
    </row>
    <row xmlns:x14ac="http://schemas.microsoft.com/office/spreadsheetml/2009/9/ac" xmlns="http://schemas.openxmlformats.org/spreadsheetml/2006/main" r="20" spans="1:20" s="177" customFormat="1" ht="12.75" customHeight="1" x14ac:dyDescent="0.2">
      <c xmlns="http://schemas.openxmlformats.org/spreadsheetml/2006/main" r="A20" s="178">
        <v xmlns="http://schemas.openxmlformats.org/spreadsheetml/2006/main">1110</v>
      </c>
      <c xmlns="http://schemas.openxmlformats.org/spreadsheetml/2006/main" r="B20" s="179" t="s">
        <v xmlns="http://schemas.openxmlformats.org/spreadsheetml/2006/main">344</v>
      </c>
      <c xmlns="http://schemas.openxmlformats.org/spreadsheetml/2006/main" r="C20" s="176"/>
      <c xmlns="http://schemas.openxmlformats.org/spreadsheetml/2006/main" r="D20" s="42"/>
      <c xmlns="http://schemas.openxmlformats.org/spreadsheetml/2006/main" r="E20" s="42"/>
      <c xmlns="http://schemas.openxmlformats.org/spreadsheetml/2006/main" r="F20" s="42"/>
      <c xmlns="http://schemas.openxmlformats.org/spreadsheetml/2006/main" r="G20" s="42"/>
      <c xmlns="http://schemas.openxmlformats.org/spreadsheetml/2006/main" r="H20" s="180">
        <v xmlns="http://schemas.openxmlformats.org/spreadsheetml/2006/main">0</v>
      </c>
      <c xmlns="http://schemas.openxmlformats.org/spreadsheetml/2006/main" r="I20" s="239">
        <v xmlns="http://schemas.openxmlformats.org/spreadsheetml/2006/main">0</v>
      </c>
      <c xmlns="http://schemas.openxmlformats.org/spreadsheetml/2006/main" r="J20" s="231"/>
      <c xmlns="http://schemas.openxmlformats.org/spreadsheetml/2006/main" r="K20" s="180">
        <v xmlns="http://schemas.openxmlformats.org/spreadsheetml/2006/main">0</v>
      </c>
      <c xmlns="http://schemas.openxmlformats.org/spreadsheetml/2006/main" r="L20" s="180">
        <v xmlns="http://schemas.openxmlformats.org/spreadsheetml/2006/main">0</v>
      </c>
      <c xmlns="http://schemas.openxmlformats.org/spreadsheetml/2006/main" r="P20" s="211">
        <v xmlns="http://schemas.openxmlformats.org/spreadsheetml/2006/main">0</v>
      </c>
      <c xmlns="http://schemas.openxmlformats.org/spreadsheetml/2006/main" r="Q20" s="211">
        <v xmlns="http://schemas.openxmlformats.org/spreadsheetml/2006/main">0</v>
      </c>
      <c xmlns="http://schemas.openxmlformats.org/spreadsheetml/2006/main" r="R20" s="211">
        <v xmlns="http://schemas.openxmlformats.org/spreadsheetml/2006/main">0</v>
      </c>
    </row>
    <row xmlns:x14ac="http://schemas.microsoft.com/office/spreadsheetml/2009/9/ac" xmlns="http://schemas.openxmlformats.org/spreadsheetml/2006/main" r="21" spans="1:20" s="177" customFormat="1" ht="12.75" customHeight="1" x14ac:dyDescent="0.2">
      <c xmlns="http://schemas.openxmlformats.org/spreadsheetml/2006/main" r="A21" s="178">
        <v xmlns="http://schemas.openxmlformats.org/spreadsheetml/2006/main">1111</v>
      </c>
      <c xmlns="http://schemas.openxmlformats.org/spreadsheetml/2006/main" r="B21" s="179" t="s">
        <v xmlns="http://schemas.openxmlformats.org/spreadsheetml/2006/main">345</v>
      </c>
      <c xmlns="http://schemas.openxmlformats.org/spreadsheetml/2006/main" r="C21" s="176"/>
      <c xmlns="http://schemas.openxmlformats.org/spreadsheetml/2006/main" r="D21" s="42"/>
      <c xmlns="http://schemas.openxmlformats.org/spreadsheetml/2006/main" r="E21" s="42"/>
      <c xmlns="http://schemas.openxmlformats.org/spreadsheetml/2006/main" r="F21" s="42"/>
      <c xmlns="http://schemas.openxmlformats.org/spreadsheetml/2006/main" r="G21" s="42"/>
      <c xmlns="http://schemas.openxmlformats.org/spreadsheetml/2006/main" r="H21" s="180">
        <v xmlns="http://schemas.openxmlformats.org/spreadsheetml/2006/main">0</v>
      </c>
      <c xmlns="http://schemas.openxmlformats.org/spreadsheetml/2006/main" r="I21" s="232">
        <v xmlns="http://schemas.openxmlformats.org/spreadsheetml/2006/main">0</v>
      </c>
      <c xmlns="http://schemas.openxmlformats.org/spreadsheetml/2006/main" r="J21" s="230"/>
      <c xmlns="http://schemas.openxmlformats.org/spreadsheetml/2006/main" r="K21" s="180">
        <v xmlns="http://schemas.openxmlformats.org/spreadsheetml/2006/main">0</v>
      </c>
      <c xmlns="http://schemas.openxmlformats.org/spreadsheetml/2006/main" r="L21" s="180">
        <v xmlns="http://schemas.openxmlformats.org/spreadsheetml/2006/main">0</v>
      </c>
      <c xmlns="http://schemas.openxmlformats.org/spreadsheetml/2006/main" r="P21" s="211">
        <v xmlns="http://schemas.openxmlformats.org/spreadsheetml/2006/main">0</v>
      </c>
      <c xmlns="http://schemas.openxmlformats.org/spreadsheetml/2006/main" r="Q21" s="211">
        <v xmlns="http://schemas.openxmlformats.org/spreadsheetml/2006/main">0</v>
      </c>
      <c xmlns="http://schemas.openxmlformats.org/spreadsheetml/2006/main" r="R21" s="211">
        <v xmlns="http://schemas.openxmlformats.org/spreadsheetml/2006/main">0</v>
      </c>
    </row>
    <row xmlns:x14ac="http://schemas.microsoft.com/office/spreadsheetml/2009/9/ac" xmlns="http://schemas.openxmlformats.org/spreadsheetml/2006/main" r="22" spans="1:20" s="177" customFormat="1" ht="12.75" customHeight="1" x14ac:dyDescent="0.2">
      <c xmlns="http://schemas.openxmlformats.org/spreadsheetml/2006/main" r="A22" s="178">
        <v xmlns="http://schemas.openxmlformats.org/spreadsheetml/2006/main">1112</v>
      </c>
      <c xmlns="http://schemas.openxmlformats.org/spreadsheetml/2006/main" r="B22" s="179" t="s">
        <v xmlns="http://schemas.openxmlformats.org/spreadsheetml/2006/main">346</v>
      </c>
      <c xmlns="http://schemas.openxmlformats.org/spreadsheetml/2006/main" r="C22" s="176"/>
      <c xmlns="http://schemas.openxmlformats.org/spreadsheetml/2006/main" r="D22" s="42"/>
      <c xmlns="http://schemas.openxmlformats.org/spreadsheetml/2006/main" r="E22" s="42"/>
      <c xmlns="http://schemas.openxmlformats.org/spreadsheetml/2006/main" r="F22" s="42"/>
      <c xmlns="http://schemas.openxmlformats.org/spreadsheetml/2006/main" r="G22" s="42"/>
      <c xmlns="http://schemas.openxmlformats.org/spreadsheetml/2006/main" r="H22" s="180">
        <v xmlns="http://schemas.openxmlformats.org/spreadsheetml/2006/main">191880</v>
      </c>
      <c xmlns="http://schemas.openxmlformats.org/spreadsheetml/2006/main" r="I22" s="232">
        <v xmlns="http://schemas.openxmlformats.org/spreadsheetml/2006/main">102123.9</v>
      </c>
      <c xmlns="http://schemas.openxmlformats.org/spreadsheetml/2006/main" r="J22" s="230"/>
      <c xmlns="http://schemas.openxmlformats.org/spreadsheetml/2006/main" r="K22" s="180">
        <v xmlns="http://schemas.openxmlformats.org/spreadsheetml/2006/main">199555.20000000001</v>
      </c>
      <c xmlns="http://schemas.openxmlformats.org/spreadsheetml/2006/main" r="L22" s="180">
        <v xmlns="http://schemas.openxmlformats.org/spreadsheetml/2006/main">207537.40800000002</v>
      </c>
      <c xmlns="http://schemas.openxmlformats.org/spreadsheetml/2006/main" r="M22" s="182">
        <v xmlns="http://schemas.openxmlformats.org/spreadsheetml/2006/main">9</v>
      </c>
      <c xmlns="http://schemas.openxmlformats.org/spreadsheetml/2006/main" r="N22" s="177" t="s">
        <v xmlns="http://schemas.openxmlformats.org/spreadsheetml/2006/main">347</v>
      </c>
      <c xmlns="http://schemas.openxmlformats.org/spreadsheetml/2006/main" r="P22" s="211">
        <f xmlns="http://schemas.openxmlformats.org/spreadsheetml/2006/main">'Standard Salary Costs'!I15</f>
        <v xmlns="http://schemas.openxmlformats.org/spreadsheetml/2006/main">186472</v>
      </c>
      <c xmlns="http://schemas.openxmlformats.org/spreadsheetml/2006/main" r="Q22" s="211">
        <f xmlns="http://schemas.openxmlformats.org/spreadsheetml/2006/main">'Standard Salary Costs'!J15</f>
        <v xmlns="http://schemas.openxmlformats.org/spreadsheetml/2006/main">193930.88</v>
      </c>
      <c xmlns="http://schemas.openxmlformats.org/spreadsheetml/2006/main" r="R22" s="211">
        <f xmlns="http://schemas.openxmlformats.org/spreadsheetml/2006/main">'Standard Salary Costs'!K15</f>
        <v xmlns="http://schemas.openxmlformats.org/spreadsheetml/2006/main">201688.1152</v>
      </c>
    </row>
    <row xmlns:x14ac="http://schemas.microsoft.com/office/spreadsheetml/2009/9/ac" xmlns="http://schemas.openxmlformats.org/spreadsheetml/2006/main" r="23" spans="1:20" s="177" customFormat="1" ht="12.75" customHeight="1" x14ac:dyDescent="0.2">
      <c xmlns="http://schemas.openxmlformats.org/spreadsheetml/2006/main" r="A23" s="178">
        <v xmlns="http://schemas.openxmlformats.org/spreadsheetml/2006/main">1113</v>
      </c>
      <c xmlns="http://schemas.openxmlformats.org/spreadsheetml/2006/main" r="B23" s="179" t="s">
        <v xmlns="http://schemas.openxmlformats.org/spreadsheetml/2006/main">348</v>
      </c>
      <c xmlns="http://schemas.openxmlformats.org/spreadsheetml/2006/main" r="C23" s="176"/>
      <c xmlns="http://schemas.openxmlformats.org/spreadsheetml/2006/main" r="D23" s="42"/>
      <c xmlns="http://schemas.openxmlformats.org/spreadsheetml/2006/main" r="E23" s="42"/>
      <c xmlns="http://schemas.openxmlformats.org/spreadsheetml/2006/main" r="F23" s="42"/>
      <c xmlns="http://schemas.openxmlformats.org/spreadsheetml/2006/main" r="G23" s="42"/>
      <c xmlns="http://schemas.openxmlformats.org/spreadsheetml/2006/main" r="H23" s="180">
        <v xmlns="http://schemas.openxmlformats.org/spreadsheetml/2006/main">0</v>
      </c>
      <c xmlns="http://schemas.openxmlformats.org/spreadsheetml/2006/main" r="I23" s="232">
        <v xmlns="http://schemas.openxmlformats.org/spreadsheetml/2006/main">0</v>
      </c>
      <c xmlns="http://schemas.openxmlformats.org/spreadsheetml/2006/main" r="J23" s="230"/>
      <c xmlns="http://schemas.openxmlformats.org/spreadsheetml/2006/main" r="K23" s="180">
        <v xmlns="http://schemas.openxmlformats.org/spreadsheetml/2006/main">0</v>
      </c>
      <c xmlns="http://schemas.openxmlformats.org/spreadsheetml/2006/main" r="L23" s="180">
        <v xmlns="http://schemas.openxmlformats.org/spreadsheetml/2006/main">0</v>
      </c>
      <c xmlns="http://schemas.openxmlformats.org/spreadsheetml/2006/main" r="P23" s="211">
        <v xmlns="http://schemas.openxmlformats.org/spreadsheetml/2006/main">0</v>
      </c>
      <c xmlns="http://schemas.openxmlformats.org/spreadsheetml/2006/main" r="Q23" s="211">
        <v xmlns="http://schemas.openxmlformats.org/spreadsheetml/2006/main">0</v>
      </c>
      <c xmlns="http://schemas.openxmlformats.org/spreadsheetml/2006/main" r="R23" s="211">
        <v xmlns="http://schemas.openxmlformats.org/spreadsheetml/2006/main">0</v>
      </c>
    </row>
    <row xmlns:x14ac="http://schemas.microsoft.com/office/spreadsheetml/2009/9/ac" xmlns="http://schemas.openxmlformats.org/spreadsheetml/2006/main" r="24" spans="1:20" s="177" customFormat="1" ht="12.75" customHeight="1" x14ac:dyDescent="0.2">
      <c xmlns="http://schemas.openxmlformats.org/spreadsheetml/2006/main" r="A24" s="178">
        <v xmlns="http://schemas.openxmlformats.org/spreadsheetml/2006/main">1115</v>
      </c>
      <c xmlns="http://schemas.openxmlformats.org/spreadsheetml/2006/main" r="B24" s="179" t="s">
        <v xmlns="http://schemas.openxmlformats.org/spreadsheetml/2006/main">349</v>
      </c>
      <c xmlns="http://schemas.openxmlformats.org/spreadsheetml/2006/main" r="C24" s="176"/>
      <c xmlns="http://schemas.openxmlformats.org/spreadsheetml/2006/main" r="D24" s="42"/>
      <c xmlns="http://schemas.openxmlformats.org/spreadsheetml/2006/main" r="E24" s="42"/>
      <c xmlns="http://schemas.openxmlformats.org/spreadsheetml/2006/main" r="F24" s="42"/>
      <c xmlns="http://schemas.openxmlformats.org/spreadsheetml/2006/main" r="G24" s="42"/>
      <c xmlns="http://schemas.openxmlformats.org/spreadsheetml/2006/main" r="H24" s="180">
        <v xmlns="http://schemas.openxmlformats.org/spreadsheetml/2006/main">0</v>
      </c>
      <c xmlns="http://schemas.openxmlformats.org/spreadsheetml/2006/main" r="I24" s="232">
        <v xmlns="http://schemas.openxmlformats.org/spreadsheetml/2006/main">0</v>
      </c>
      <c xmlns="http://schemas.openxmlformats.org/spreadsheetml/2006/main" r="J24" s="230"/>
      <c xmlns="http://schemas.openxmlformats.org/spreadsheetml/2006/main" r="K24" s="180">
        <v xmlns="http://schemas.openxmlformats.org/spreadsheetml/2006/main">0</v>
      </c>
      <c xmlns="http://schemas.openxmlformats.org/spreadsheetml/2006/main" r="L24" s="180">
        <v xmlns="http://schemas.openxmlformats.org/spreadsheetml/2006/main">0</v>
      </c>
      <c xmlns="http://schemas.openxmlformats.org/spreadsheetml/2006/main" r="P24" s="211">
        <v xmlns="http://schemas.openxmlformats.org/spreadsheetml/2006/main">0</v>
      </c>
      <c xmlns="http://schemas.openxmlformats.org/spreadsheetml/2006/main" r="Q24" s="211">
        <v xmlns="http://schemas.openxmlformats.org/spreadsheetml/2006/main">0</v>
      </c>
      <c xmlns="http://schemas.openxmlformats.org/spreadsheetml/2006/main" r="R24" s="211">
        <v xmlns="http://schemas.openxmlformats.org/spreadsheetml/2006/main">0</v>
      </c>
    </row>
    <row xmlns:x14ac="http://schemas.microsoft.com/office/spreadsheetml/2009/9/ac" xmlns="http://schemas.openxmlformats.org/spreadsheetml/2006/main" r="25" spans="1:20" s="177" customFormat="1" ht="12.75" customHeight="1" x14ac:dyDescent="0.2">
      <c xmlns="http://schemas.openxmlformats.org/spreadsheetml/2006/main" r="A25" s="178">
        <v xmlns="http://schemas.openxmlformats.org/spreadsheetml/2006/main">1116</v>
      </c>
      <c xmlns="http://schemas.openxmlformats.org/spreadsheetml/2006/main" r="B25" s="179" t="s">
        <v xmlns="http://schemas.openxmlformats.org/spreadsheetml/2006/main">350</v>
      </c>
      <c xmlns="http://schemas.openxmlformats.org/spreadsheetml/2006/main" r="C25" s="176"/>
      <c xmlns="http://schemas.openxmlformats.org/spreadsheetml/2006/main" r="D25" s="42"/>
      <c xmlns="http://schemas.openxmlformats.org/spreadsheetml/2006/main" r="E25" s="42"/>
      <c xmlns="http://schemas.openxmlformats.org/spreadsheetml/2006/main" r="F25" s="42"/>
      <c xmlns="http://schemas.openxmlformats.org/spreadsheetml/2006/main" r="G25" s="42"/>
      <c xmlns="http://schemas.openxmlformats.org/spreadsheetml/2006/main" r="H25" s="180">
        <v xmlns="http://schemas.openxmlformats.org/spreadsheetml/2006/main">229632</v>
      </c>
      <c xmlns="http://schemas.openxmlformats.org/spreadsheetml/2006/main" r="I25" s="232">
        <v xmlns="http://schemas.openxmlformats.org/spreadsheetml/2006/main">212394.75</v>
      </c>
      <c xmlns="http://schemas.openxmlformats.org/spreadsheetml/2006/main" r="J25" s="230"/>
      <c xmlns="http://schemas.openxmlformats.org/spreadsheetml/2006/main" r="K25" s="180">
        <v xmlns="http://schemas.openxmlformats.org/spreadsheetml/2006/main">238817.28</v>
      </c>
      <c xmlns="http://schemas.openxmlformats.org/spreadsheetml/2006/main" r="L25" s="180">
        <v xmlns="http://schemas.openxmlformats.org/spreadsheetml/2006/main">248369.9712</v>
      </c>
      <c xmlns="http://schemas.openxmlformats.org/spreadsheetml/2006/main" r="M25" s="181">
        <v xmlns="http://schemas.openxmlformats.org/spreadsheetml/2006/main">10</v>
      </c>
      <c xmlns="http://schemas.openxmlformats.org/spreadsheetml/2006/main" r="N25" s="177" t="s">
        <v xmlns="http://schemas.openxmlformats.org/spreadsheetml/2006/main">351</v>
      </c>
      <c xmlns="http://schemas.openxmlformats.org/spreadsheetml/2006/main" r="P25" s="211">
        <f xmlns="http://schemas.openxmlformats.org/spreadsheetml/2006/main">'Standard Salary Costs'!I14</f>
        <v xmlns="http://schemas.openxmlformats.org/spreadsheetml/2006/main">225472</v>
      </c>
      <c xmlns="http://schemas.openxmlformats.org/spreadsheetml/2006/main" r="Q25" s="211">
        <f xmlns="http://schemas.openxmlformats.org/spreadsheetml/2006/main">'Standard Salary Costs'!J14</f>
        <v xmlns="http://schemas.openxmlformats.org/spreadsheetml/2006/main">234490.88</v>
      </c>
      <c xmlns="http://schemas.openxmlformats.org/spreadsheetml/2006/main" r="R25" s="211">
        <f xmlns="http://schemas.openxmlformats.org/spreadsheetml/2006/main">'Standard Salary Costs'!K14</f>
        <v xmlns="http://schemas.openxmlformats.org/spreadsheetml/2006/main">243870.51520000002</v>
      </c>
    </row>
    <row xmlns:x14ac="http://schemas.microsoft.com/office/spreadsheetml/2009/9/ac" xmlns="http://schemas.openxmlformats.org/spreadsheetml/2006/main" r="26" spans="1:20" s="177" customFormat="1" ht="12.75" customHeight="1" x14ac:dyDescent="0.2">
      <c xmlns="http://schemas.openxmlformats.org/spreadsheetml/2006/main" r="A26" s="178">
        <v xmlns="http://schemas.openxmlformats.org/spreadsheetml/2006/main">1117</v>
      </c>
      <c xmlns="http://schemas.openxmlformats.org/spreadsheetml/2006/main" r="B26" s="179" t="s">
        <v xmlns="http://schemas.openxmlformats.org/spreadsheetml/2006/main">352</v>
      </c>
      <c xmlns="http://schemas.openxmlformats.org/spreadsheetml/2006/main" r="C26" s="176"/>
      <c xmlns="http://schemas.openxmlformats.org/spreadsheetml/2006/main" r="D26" s="42"/>
      <c xmlns="http://schemas.openxmlformats.org/spreadsheetml/2006/main" r="E26" s="42"/>
      <c xmlns="http://schemas.openxmlformats.org/spreadsheetml/2006/main" r="F26" s="42"/>
      <c xmlns="http://schemas.openxmlformats.org/spreadsheetml/2006/main" r="G26" s="42"/>
      <c xmlns="http://schemas.openxmlformats.org/spreadsheetml/2006/main" r="H26" s="180">
        <v xmlns="http://schemas.openxmlformats.org/spreadsheetml/2006/main">271648</v>
      </c>
      <c xmlns="http://schemas.openxmlformats.org/spreadsheetml/2006/main" r="I26" s="232">
        <v xmlns="http://schemas.openxmlformats.org/spreadsheetml/2006/main">335996.35</v>
      </c>
      <c xmlns="http://schemas.openxmlformats.org/spreadsheetml/2006/main" r="J26" s="230"/>
      <c xmlns="http://schemas.openxmlformats.org/spreadsheetml/2006/main" r="K26" s="180">
        <v xmlns="http://schemas.openxmlformats.org/spreadsheetml/2006/main">282513.91999999998</v>
      </c>
      <c xmlns="http://schemas.openxmlformats.org/spreadsheetml/2006/main" r="L26" s="180">
        <v xmlns="http://schemas.openxmlformats.org/spreadsheetml/2006/main">293814.4768</v>
      </c>
      <c xmlns="http://schemas.openxmlformats.org/spreadsheetml/2006/main" r="M26" s="181">
        <v xmlns="http://schemas.openxmlformats.org/spreadsheetml/2006/main">11</v>
      </c>
      <c xmlns="http://schemas.openxmlformats.org/spreadsheetml/2006/main" r="N26" s="177" t="s">
        <v xmlns="http://schemas.openxmlformats.org/spreadsheetml/2006/main">353</v>
      </c>
      <c xmlns="http://schemas.openxmlformats.org/spreadsheetml/2006/main" r="P26" s="211">
        <f xmlns="http://schemas.openxmlformats.org/spreadsheetml/2006/main">'Standard Salary Costs'!I13</f>
        <v xmlns="http://schemas.openxmlformats.org/spreadsheetml/2006/main">262184</v>
      </c>
      <c xmlns="http://schemas.openxmlformats.org/spreadsheetml/2006/main" r="Q26" s="211">
        <f xmlns="http://schemas.openxmlformats.org/spreadsheetml/2006/main">'Standard Salary Costs'!J13</f>
        <v xmlns="http://schemas.openxmlformats.org/spreadsheetml/2006/main">272671.35999999999</v>
      </c>
      <c xmlns="http://schemas.openxmlformats.org/spreadsheetml/2006/main" r="R26" s="211">
        <f xmlns="http://schemas.openxmlformats.org/spreadsheetml/2006/main">'Standard Salary Costs'!K13</f>
        <v xmlns="http://schemas.openxmlformats.org/spreadsheetml/2006/main">283578.2144</v>
      </c>
    </row>
    <row xmlns:x14ac="http://schemas.microsoft.com/office/spreadsheetml/2009/9/ac" xmlns="http://schemas.openxmlformats.org/spreadsheetml/2006/main" r="27" spans="1:20" s="177" customFormat="1" ht="12.75" customHeight="1" x14ac:dyDescent="0.2">
      <c xmlns="http://schemas.openxmlformats.org/spreadsheetml/2006/main" r="A27" s="178">
        <v xmlns="http://schemas.openxmlformats.org/spreadsheetml/2006/main">1118</v>
      </c>
      <c xmlns="http://schemas.openxmlformats.org/spreadsheetml/2006/main" r="B27" s="179" t="s">
        <v xmlns="http://schemas.openxmlformats.org/spreadsheetml/2006/main">354</v>
      </c>
      <c xmlns="http://schemas.openxmlformats.org/spreadsheetml/2006/main" r="C27" s="176"/>
      <c xmlns="http://schemas.openxmlformats.org/spreadsheetml/2006/main" r="D27" s="42"/>
      <c xmlns="http://schemas.openxmlformats.org/spreadsheetml/2006/main" r="E27" s="42"/>
      <c xmlns="http://schemas.openxmlformats.org/spreadsheetml/2006/main" r="F27" s="42"/>
      <c xmlns="http://schemas.openxmlformats.org/spreadsheetml/2006/main" r="G27" s="42"/>
      <c xmlns="http://schemas.openxmlformats.org/spreadsheetml/2006/main" r="H27" s="180">
        <v xmlns="http://schemas.openxmlformats.org/spreadsheetml/2006/main">191880</v>
      </c>
      <c xmlns="http://schemas.openxmlformats.org/spreadsheetml/2006/main" r="I27" s="232">
        <v xmlns="http://schemas.openxmlformats.org/spreadsheetml/2006/main">163139.69</v>
      </c>
      <c xmlns="http://schemas.openxmlformats.org/spreadsheetml/2006/main" r="J27" s="230"/>
      <c xmlns="http://schemas.openxmlformats.org/spreadsheetml/2006/main" r="K27" s="180">
        <v xmlns="http://schemas.openxmlformats.org/spreadsheetml/2006/main">199555.20000000001</v>
      </c>
      <c xmlns="http://schemas.openxmlformats.org/spreadsheetml/2006/main" r="L27" s="180">
        <v xmlns="http://schemas.openxmlformats.org/spreadsheetml/2006/main">207537.40800000002</v>
      </c>
      <c xmlns="http://schemas.openxmlformats.org/spreadsheetml/2006/main" r="M27" s="182">
        <v xmlns="http://schemas.openxmlformats.org/spreadsheetml/2006/main">12</v>
      </c>
      <c xmlns="http://schemas.openxmlformats.org/spreadsheetml/2006/main" r="N27" s="177" t="s">
        <v xmlns="http://schemas.openxmlformats.org/spreadsheetml/2006/main">355</v>
      </c>
      <c xmlns="http://schemas.openxmlformats.org/spreadsheetml/2006/main" r="P27" s="211">
        <f xmlns="http://schemas.openxmlformats.org/spreadsheetml/2006/main">'Standard Salary Costs'!I15</f>
        <v xmlns="http://schemas.openxmlformats.org/spreadsheetml/2006/main">186472</v>
      </c>
      <c xmlns="http://schemas.openxmlformats.org/spreadsheetml/2006/main" r="Q27" s="211">
        <f xmlns="http://schemas.openxmlformats.org/spreadsheetml/2006/main">'Standard Salary Costs'!J15</f>
        <v xmlns="http://schemas.openxmlformats.org/spreadsheetml/2006/main">193930.88</v>
      </c>
      <c xmlns="http://schemas.openxmlformats.org/spreadsheetml/2006/main" r="R27" s="211">
        <f xmlns="http://schemas.openxmlformats.org/spreadsheetml/2006/main">'Standard Salary Costs'!K15</f>
        <v xmlns="http://schemas.openxmlformats.org/spreadsheetml/2006/main">201688.1152</v>
      </c>
    </row>
    <row xmlns:x14ac="http://schemas.microsoft.com/office/spreadsheetml/2009/9/ac" xmlns="http://schemas.openxmlformats.org/spreadsheetml/2006/main" r="28" spans="1:20" s="177" customFormat="1" ht="12.75" customHeight="1" x14ac:dyDescent="0.2">
      <c xmlns="http://schemas.openxmlformats.org/spreadsheetml/2006/main" r="A28" s="178" t="s">
        <v xmlns="http://schemas.openxmlformats.org/spreadsheetml/2006/main">356</v>
      </c>
      <c xmlns="http://schemas.openxmlformats.org/spreadsheetml/2006/main" r="B28" s="179" t="s">
        <v xmlns="http://schemas.openxmlformats.org/spreadsheetml/2006/main">357</v>
      </c>
      <c xmlns="http://schemas.openxmlformats.org/spreadsheetml/2006/main" r="C28" s="176"/>
      <c xmlns="http://schemas.openxmlformats.org/spreadsheetml/2006/main" r="D28" s="42"/>
      <c xmlns="http://schemas.openxmlformats.org/spreadsheetml/2006/main" r="E28" s="42"/>
      <c xmlns="http://schemas.openxmlformats.org/spreadsheetml/2006/main" r="F28" s="42"/>
      <c xmlns="http://schemas.openxmlformats.org/spreadsheetml/2006/main" r="G28" s="42"/>
      <c xmlns="http://schemas.openxmlformats.org/spreadsheetml/2006/main" r="H28" s="180">
        <v xmlns="http://schemas.openxmlformats.org/spreadsheetml/2006/main">0</v>
      </c>
      <c xmlns="http://schemas.openxmlformats.org/spreadsheetml/2006/main" r="I28" s="232"/>
      <c xmlns="http://schemas.openxmlformats.org/spreadsheetml/2006/main" r="J28" s="230"/>
      <c xmlns="http://schemas.openxmlformats.org/spreadsheetml/2006/main" r="K28" s="180">
        <v xmlns="http://schemas.openxmlformats.org/spreadsheetml/2006/main">0</v>
      </c>
      <c xmlns="http://schemas.openxmlformats.org/spreadsheetml/2006/main" r="L28" s="180">
        <v xmlns="http://schemas.openxmlformats.org/spreadsheetml/2006/main">0</v>
      </c>
      <c xmlns="http://schemas.openxmlformats.org/spreadsheetml/2006/main" r="M28" s="188" t="s">
        <v xmlns="http://schemas.openxmlformats.org/spreadsheetml/2006/main">358</v>
      </c>
      <c xmlns="http://schemas.openxmlformats.org/spreadsheetml/2006/main" r="N28" s="177" t="s">
        <v xmlns="http://schemas.openxmlformats.org/spreadsheetml/2006/main">359</v>
      </c>
      <c xmlns="http://schemas.openxmlformats.org/spreadsheetml/2006/main" r="P28" s="211">
        <v xmlns="http://schemas.openxmlformats.org/spreadsheetml/2006/main">0</v>
      </c>
      <c xmlns="http://schemas.openxmlformats.org/spreadsheetml/2006/main" r="Q28" s="211">
        <v xmlns="http://schemas.openxmlformats.org/spreadsheetml/2006/main">0</v>
      </c>
      <c xmlns="http://schemas.openxmlformats.org/spreadsheetml/2006/main" r="R28" s="211">
        <v xmlns="http://schemas.openxmlformats.org/spreadsheetml/2006/main">0</v>
      </c>
    </row>
    <row xmlns:x14ac="http://schemas.microsoft.com/office/spreadsheetml/2009/9/ac" xmlns="http://schemas.openxmlformats.org/spreadsheetml/2006/main" r="29" spans="1:20" s="177" customFormat="1" ht="12.75" customHeight="1" x14ac:dyDescent="0.2">
      <c xmlns="http://schemas.openxmlformats.org/spreadsheetml/2006/main" r="A29" s="178">
        <v xmlns="http://schemas.openxmlformats.org/spreadsheetml/2006/main">1121</v>
      </c>
      <c xmlns="http://schemas.openxmlformats.org/spreadsheetml/2006/main" r="B29" s="179" t="s">
        <v xmlns="http://schemas.openxmlformats.org/spreadsheetml/2006/main">360</v>
      </c>
      <c xmlns="http://schemas.openxmlformats.org/spreadsheetml/2006/main" r="C29" s="176"/>
      <c xmlns="http://schemas.openxmlformats.org/spreadsheetml/2006/main" r="D29" s="42"/>
      <c xmlns="http://schemas.openxmlformats.org/spreadsheetml/2006/main" r="E29" s="42"/>
      <c xmlns="http://schemas.openxmlformats.org/spreadsheetml/2006/main" r="F29" s="42"/>
      <c xmlns="http://schemas.openxmlformats.org/spreadsheetml/2006/main" r="G29" s="42"/>
      <c xmlns="http://schemas.openxmlformats.org/spreadsheetml/2006/main" r="H29" s="180">
        <v xmlns="http://schemas.openxmlformats.org/spreadsheetml/2006/main">143910</v>
      </c>
      <c xmlns="http://schemas.openxmlformats.org/spreadsheetml/2006/main" r="I29" s="232">
        <v xmlns="http://schemas.openxmlformats.org/spreadsheetml/2006/main">198035.77</v>
      </c>
      <c xmlns="http://schemas.openxmlformats.org/spreadsheetml/2006/main" r="J29" s="230"/>
      <c xmlns="http://schemas.openxmlformats.org/spreadsheetml/2006/main" r="K29" s="180">
        <v xmlns="http://schemas.openxmlformats.org/spreadsheetml/2006/main">149666.40000000002</v>
      </c>
      <c xmlns="http://schemas.openxmlformats.org/spreadsheetml/2006/main" r="L29" s="180">
        <v xmlns="http://schemas.openxmlformats.org/spreadsheetml/2006/main">155653.05600000004</v>
      </c>
      <c xmlns="http://schemas.openxmlformats.org/spreadsheetml/2006/main" r="M29" s="182" t="s">
        <v xmlns="http://schemas.openxmlformats.org/spreadsheetml/2006/main">361</v>
      </c>
      <c xmlns="http://schemas.openxmlformats.org/spreadsheetml/2006/main" r="N29" s="187" t="s">
        <v xmlns="http://schemas.openxmlformats.org/spreadsheetml/2006/main">362</v>
      </c>
      <c xmlns="http://schemas.openxmlformats.org/spreadsheetml/2006/main" r="P29" s="212">
        <f xmlns="http://schemas.openxmlformats.org/spreadsheetml/2006/main">'Standard Salary Costs'!I15</f>
        <v xmlns="http://schemas.openxmlformats.org/spreadsheetml/2006/main">186472</v>
      </c>
      <c xmlns="http://schemas.openxmlformats.org/spreadsheetml/2006/main" r="Q29" s="212">
        <f xmlns="http://schemas.openxmlformats.org/spreadsheetml/2006/main">'Standard Salary Costs'!J15</f>
        <v xmlns="http://schemas.openxmlformats.org/spreadsheetml/2006/main">193930.88</v>
      </c>
      <c xmlns="http://schemas.openxmlformats.org/spreadsheetml/2006/main" r="R29" s="212">
        <f xmlns="http://schemas.openxmlformats.org/spreadsheetml/2006/main">'Standard Salary Costs'!K15</f>
        <v xmlns="http://schemas.openxmlformats.org/spreadsheetml/2006/main">201688.1152</v>
      </c>
    </row>
    <row xmlns:x14ac="http://schemas.microsoft.com/office/spreadsheetml/2009/9/ac" xmlns="http://schemas.openxmlformats.org/spreadsheetml/2006/main" r="30" spans="1:20" ht="12.75" customHeight="1" x14ac:dyDescent="0.25">
      <c xmlns="http://schemas.openxmlformats.org/spreadsheetml/2006/main" r="A30" s="50">
        <v xmlns="http://schemas.openxmlformats.org/spreadsheetml/2006/main">1100</v>
      </c>
      <c xmlns="http://schemas.openxmlformats.org/spreadsheetml/2006/main" r="B30" s="96" t="s">
        <v xmlns="http://schemas.openxmlformats.org/spreadsheetml/2006/main">363</v>
      </c>
      <c xmlns="http://schemas.openxmlformats.org/spreadsheetml/2006/main" r="C30" s="46"/>
      <c xmlns="http://schemas.openxmlformats.org/spreadsheetml/2006/main" r="D30" s="38"/>
      <c xmlns="http://schemas.openxmlformats.org/spreadsheetml/2006/main" r="E30" s="47">
        <v xmlns="http://schemas.openxmlformats.org/spreadsheetml/2006/main">2935608</v>
      </c>
      <c xmlns="http://schemas.openxmlformats.org/spreadsheetml/2006/main" r="F30" s="47">
        <v xmlns="http://schemas.openxmlformats.org/spreadsheetml/2006/main">3053030</v>
      </c>
      <c xmlns="http://schemas.openxmlformats.org/spreadsheetml/2006/main" r="G30" s="38"/>
      <c xmlns="http://schemas.openxmlformats.org/spreadsheetml/2006/main" r="H30" s="47">
        <v xmlns="http://schemas.openxmlformats.org/spreadsheetml/2006/main">3149884.4</v>
      </c>
      <c xmlns="http://schemas.openxmlformats.org/spreadsheetml/2006/main" r="I30" s="237">
        <f xmlns="http://schemas.openxmlformats.org/spreadsheetml/2006/main">SUM(I11:I29)</f>
        <v xmlns="http://schemas.openxmlformats.org/spreadsheetml/2006/main">3045366.19</v>
      </c>
      <c xmlns="http://schemas.openxmlformats.org/spreadsheetml/2006/main" r="J30" s="47"/>
      <c xmlns="http://schemas.openxmlformats.org/spreadsheetml/2006/main" r="K30" s="47">
        <v xmlns="http://schemas.openxmlformats.org/spreadsheetml/2006/main">3275879.7759999996</v>
      </c>
      <c xmlns="http://schemas.openxmlformats.org/spreadsheetml/2006/main" r="L30" s="47">
        <v xmlns="http://schemas.openxmlformats.org/spreadsheetml/2006/main">3406914.9670399996</v>
      </c>
      <c xmlns="http://schemas.openxmlformats.org/spreadsheetml/2006/main" r="M30" s="215">
        <f xmlns="http://schemas.openxmlformats.org/spreadsheetml/2006/main">SUM(H30:L30)</f>
        <v xmlns="http://schemas.openxmlformats.org/spreadsheetml/2006/main">12878045.333039999</v>
      </c>
      <c xmlns="http://schemas.openxmlformats.org/spreadsheetml/2006/main" r="P30" s="213">
        <f xmlns="http://schemas.openxmlformats.org/spreadsheetml/2006/main">SUM(P11:P29)</f>
        <v xmlns="http://schemas.openxmlformats.org/spreadsheetml/2006/main">3104774.4</v>
      </c>
      <c xmlns="http://schemas.openxmlformats.org/spreadsheetml/2006/main" r="Q30" s="213">
        <f xmlns="http://schemas.openxmlformats.org/spreadsheetml/2006/main" t="shared" ref="Q30:R30" si="0">SUM(Q11:Q29)</f>
        <v xmlns="http://schemas.openxmlformats.org/spreadsheetml/2006/main">3228965.3759999992</v>
      </c>
      <c xmlns="http://schemas.openxmlformats.org/spreadsheetml/2006/main" r="R30" s="213">
        <f xmlns="http://schemas.openxmlformats.org/spreadsheetml/2006/main" t="shared" si="0"/>
        <v xmlns="http://schemas.openxmlformats.org/spreadsheetml/2006/main">3358123.9910399998</v>
      </c>
      <c xmlns="http://schemas.openxmlformats.org/spreadsheetml/2006/main" r="S30" s="214">
        <f xmlns="http://schemas.openxmlformats.org/spreadsheetml/2006/main">SUM(P30:R30)</f>
        <v xmlns="http://schemas.openxmlformats.org/spreadsheetml/2006/main">9691863.7670399994</v>
      </c>
      <c xmlns="http://schemas.openxmlformats.org/spreadsheetml/2006/main" r="T30" s="218">
        <f xmlns="http://schemas.openxmlformats.org/spreadsheetml/2006/main">(S30/M30)/100</f>
        <v xmlns="http://schemas.openxmlformats.org/spreadsheetml/2006/main">7.5258810762022163E-3</v>
      </c>
    </row>
    <row xmlns:x14ac="http://schemas.microsoft.com/office/spreadsheetml/2009/9/ac" xmlns="http://schemas.openxmlformats.org/spreadsheetml/2006/main" r="31" spans="1:20" ht="12.75" customHeight="1" x14ac:dyDescent="0.2">
      <c xmlns="http://schemas.openxmlformats.org/spreadsheetml/2006/main" r="A31" s="40"/>
      <c xmlns="http://schemas.openxmlformats.org/spreadsheetml/2006/main" r="B31" s="282" t="s">
        <v xmlns="http://schemas.openxmlformats.org/spreadsheetml/2006/main">364</v>
      </c>
      <c xmlns="http://schemas.openxmlformats.org/spreadsheetml/2006/main" r="C31" s="46"/>
      <c xmlns="http://schemas.openxmlformats.org/spreadsheetml/2006/main" r="D31" s="38"/>
      <c xmlns="http://schemas.openxmlformats.org/spreadsheetml/2006/main" r="E31" s="47"/>
      <c xmlns="http://schemas.openxmlformats.org/spreadsheetml/2006/main" r="G31" s="38"/>
      <c xmlns="http://schemas.openxmlformats.org/spreadsheetml/2006/main" r="H31" s="39">
        <f xmlns="http://schemas.openxmlformats.org/spreadsheetml/2006/main">H30+H52</f>
        <v xmlns="http://schemas.openxmlformats.org/spreadsheetml/2006/main">4012252.4</v>
      </c>
      <c xmlns="http://schemas.openxmlformats.org/spreadsheetml/2006/main" r="I31" s="238">
        <f xmlns="http://schemas.openxmlformats.org/spreadsheetml/2006/main">I30+I52</f>
        <v xmlns="http://schemas.openxmlformats.org/spreadsheetml/2006/main">3949893.5999999996</v>
      </c>
      <c xmlns="http://schemas.openxmlformats.org/spreadsheetml/2006/main" r="J31" s="39"/>
      <c xmlns="http://schemas.openxmlformats.org/spreadsheetml/2006/main" r="K31" s="39"/>
      <c xmlns="http://schemas.openxmlformats.org/spreadsheetml/2006/main" r="L31" s="39"/>
      <c xmlns="http://schemas.openxmlformats.org/spreadsheetml/2006/main" r="P31" s="111"/>
      <c xmlns="http://schemas.openxmlformats.org/spreadsheetml/2006/main" r="Q31" s="111"/>
      <c xmlns="http://schemas.openxmlformats.org/spreadsheetml/2006/main" r="R31" s="111"/>
    </row>
    <row xmlns:x14ac="http://schemas.microsoft.com/office/spreadsheetml/2009/9/ac" xmlns="http://schemas.openxmlformats.org/spreadsheetml/2006/main" r="32" spans="1:20" ht="12.75" customHeight="1" x14ac:dyDescent="0.2">
      <c xmlns="http://schemas.openxmlformats.org/spreadsheetml/2006/main" r="A32" s="50">
        <v xmlns="http://schemas.openxmlformats.org/spreadsheetml/2006/main">1200</v>
      </c>
      <c xmlns="http://schemas.openxmlformats.org/spreadsheetml/2006/main" r="B32" s="96" t="s">
        <v xmlns="http://schemas.openxmlformats.org/spreadsheetml/2006/main">365</v>
      </c>
      <c xmlns="http://schemas.openxmlformats.org/spreadsheetml/2006/main" r="C32" s="19"/>
      <c xmlns="http://schemas.openxmlformats.org/spreadsheetml/2006/main" r="D32" s="52"/>
      <c xmlns="http://schemas.openxmlformats.org/spreadsheetml/2006/main" r="E32" s="54"/>
      <c xmlns="http://schemas.openxmlformats.org/spreadsheetml/2006/main" r="F32" s="54"/>
      <c xmlns="http://schemas.openxmlformats.org/spreadsheetml/2006/main" r="G32" s="52"/>
      <c xmlns="http://schemas.openxmlformats.org/spreadsheetml/2006/main" r="H32" s="54"/>
      <c xmlns="http://schemas.openxmlformats.org/spreadsheetml/2006/main" r="I32" s="240"/>
      <c xmlns="http://schemas.openxmlformats.org/spreadsheetml/2006/main" r="J32" s="54"/>
      <c xmlns="http://schemas.openxmlformats.org/spreadsheetml/2006/main" r="K32" s="54"/>
      <c xmlns="http://schemas.openxmlformats.org/spreadsheetml/2006/main" r="L32" s="54"/>
      <c xmlns="http://schemas.openxmlformats.org/spreadsheetml/2006/main" r="P32" s="111"/>
      <c xmlns="http://schemas.openxmlformats.org/spreadsheetml/2006/main" r="Q32" s="111"/>
      <c xmlns="http://schemas.openxmlformats.org/spreadsheetml/2006/main" r="R32" s="111"/>
    </row>
    <row xmlns:x14ac="http://schemas.microsoft.com/office/spreadsheetml/2009/9/ac" xmlns="http://schemas.openxmlformats.org/spreadsheetml/2006/main" r="33" spans="1:18" ht="12.75" customHeight="1" x14ac:dyDescent="0.2">
      <c xmlns="http://schemas.openxmlformats.org/spreadsheetml/2006/main" r="A33" s="40">
        <v xmlns="http://schemas.openxmlformats.org/spreadsheetml/2006/main">1201</v>
      </c>
      <c xmlns="http://schemas.openxmlformats.org/spreadsheetml/2006/main" r="B33" s="43" t="s">
        <v xmlns="http://schemas.openxmlformats.org/spreadsheetml/2006/main">366</v>
      </c>
      <c xmlns="http://schemas.openxmlformats.org/spreadsheetml/2006/main" r="C33" s="10"/>
      <c xmlns="http://schemas.openxmlformats.org/spreadsheetml/2006/main" r="D33" s="42"/>
      <c xmlns="http://schemas.openxmlformats.org/spreadsheetml/2006/main" r="E33" s="39">
        <v xmlns="http://schemas.openxmlformats.org/spreadsheetml/2006/main">0</v>
      </c>
      <c xmlns="http://schemas.openxmlformats.org/spreadsheetml/2006/main" r="F33" s="39">
        <v xmlns="http://schemas.openxmlformats.org/spreadsheetml/2006/main">100000</v>
      </c>
      <c xmlns="http://schemas.openxmlformats.org/spreadsheetml/2006/main" r="G33" s="42"/>
      <c xmlns="http://schemas.openxmlformats.org/spreadsheetml/2006/main" r="H33" s="39">
        <v xmlns="http://schemas.openxmlformats.org/spreadsheetml/2006/main">0</v>
      </c>
      <c xmlns="http://schemas.openxmlformats.org/spreadsheetml/2006/main" r="I33" s="232">
        <v xmlns="http://schemas.openxmlformats.org/spreadsheetml/2006/main">0</v>
      </c>
      <c xmlns="http://schemas.openxmlformats.org/spreadsheetml/2006/main" r="J33" s="230"/>
      <c xmlns="http://schemas.openxmlformats.org/spreadsheetml/2006/main" r="K33" s="39">
        <v xmlns="http://schemas.openxmlformats.org/spreadsheetml/2006/main">0</v>
      </c>
      <c xmlns="http://schemas.openxmlformats.org/spreadsheetml/2006/main" r="L33" s="39">
        <v xmlns="http://schemas.openxmlformats.org/spreadsheetml/2006/main">200000</v>
      </c>
      <c xmlns="http://schemas.openxmlformats.org/spreadsheetml/2006/main" r="P33" s="111"/>
      <c xmlns="http://schemas.openxmlformats.org/spreadsheetml/2006/main" r="Q33" s="111"/>
      <c xmlns="http://schemas.openxmlformats.org/spreadsheetml/2006/main" r="R33" s="111"/>
    </row>
    <row xmlns:x14ac="http://schemas.microsoft.com/office/spreadsheetml/2009/9/ac" xmlns="http://schemas.openxmlformats.org/spreadsheetml/2006/main" r="34" spans="1:18" ht="12.75" customHeight="1" x14ac:dyDescent="0.2">
      <c xmlns="http://schemas.openxmlformats.org/spreadsheetml/2006/main" r="A34" s="40">
        <v xmlns="http://schemas.openxmlformats.org/spreadsheetml/2006/main">1202</v>
      </c>
      <c xmlns="http://schemas.openxmlformats.org/spreadsheetml/2006/main" r="B34" s="44" t="s">
        <v xmlns="http://schemas.openxmlformats.org/spreadsheetml/2006/main">367</v>
      </c>
      <c xmlns="http://schemas.openxmlformats.org/spreadsheetml/2006/main" r="C34" s="10"/>
      <c xmlns="http://schemas.openxmlformats.org/spreadsheetml/2006/main" r="D34" s="42"/>
      <c xmlns="http://schemas.openxmlformats.org/spreadsheetml/2006/main" r="E34" s="39">
        <v xmlns="http://schemas.openxmlformats.org/spreadsheetml/2006/main">25000</v>
      </c>
      <c xmlns="http://schemas.openxmlformats.org/spreadsheetml/2006/main" r="F34" s="39">
        <v xmlns="http://schemas.openxmlformats.org/spreadsheetml/2006/main">10000</v>
      </c>
      <c xmlns="http://schemas.openxmlformats.org/spreadsheetml/2006/main" r="G34" s="42"/>
      <c xmlns="http://schemas.openxmlformats.org/spreadsheetml/2006/main" r="H34" s="39">
        <v xmlns="http://schemas.openxmlformats.org/spreadsheetml/2006/main">65000</v>
      </c>
      <c xmlns="http://schemas.openxmlformats.org/spreadsheetml/2006/main" r="I34" s="232">
        <v xmlns="http://schemas.openxmlformats.org/spreadsheetml/2006/main">101992.83</v>
      </c>
      <c xmlns="http://schemas.openxmlformats.org/spreadsheetml/2006/main" r="J34" s="230"/>
      <c xmlns="http://schemas.openxmlformats.org/spreadsheetml/2006/main" r="K34" s="39">
        <v xmlns="http://schemas.openxmlformats.org/spreadsheetml/2006/main">65000</v>
      </c>
      <c xmlns="http://schemas.openxmlformats.org/spreadsheetml/2006/main" r="L34" s="39">
        <v xmlns="http://schemas.openxmlformats.org/spreadsheetml/2006/main">20000</v>
      </c>
      <c xmlns="http://schemas.openxmlformats.org/spreadsheetml/2006/main" r="P34" s="111"/>
      <c xmlns="http://schemas.openxmlformats.org/spreadsheetml/2006/main" r="Q34" s="111"/>
      <c xmlns="http://schemas.openxmlformats.org/spreadsheetml/2006/main" r="R34" s="111"/>
    </row>
    <row xmlns:x14ac="http://schemas.microsoft.com/office/spreadsheetml/2009/9/ac" xmlns="http://schemas.openxmlformats.org/spreadsheetml/2006/main" r="35" spans="1:18" ht="12.75" customHeight="1" x14ac:dyDescent="0.2">
      <c xmlns="http://schemas.openxmlformats.org/spreadsheetml/2006/main" r="A35" s="40">
        <v xmlns="http://schemas.openxmlformats.org/spreadsheetml/2006/main">1203</v>
      </c>
      <c xmlns="http://schemas.openxmlformats.org/spreadsheetml/2006/main" r="B35" s="44" t="s">
        <v xmlns="http://schemas.openxmlformats.org/spreadsheetml/2006/main">368</v>
      </c>
      <c xmlns="http://schemas.openxmlformats.org/spreadsheetml/2006/main" r="C35" s="10"/>
      <c xmlns="http://schemas.openxmlformats.org/spreadsheetml/2006/main" r="D35" s="42"/>
      <c xmlns="http://schemas.openxmlformats.org/spreadsheetml/2006/main" r="E35" s="39">
        <v xmlns="http://schemas.openxmlformats.org/spreadsheetml/2006/main">35000</v>
      </c>
      <c xmlns="http://schemas.openxmlformats.org/spreadsheetml/2006/main" r="F35" s="39">
        <v xmlns="http://schemas.openxmlformats.org/spreadsheetml/2006/main">0</v>
      </c>
      <c xmlns="http://schemas.openxmlformats.org/spreadsheetml/2006/main" r="G35" s="42"/>
      <c xmlns="http://schemas.openxmlformats.org/spreadsheetml/2006/main" r="H35" s="39">
        <v xmlns="http://schemas.openxmlformats.org/spreadsheetml/2006/main">50000</v>
      </c>
      <c xmlns="http://schemas.openxmlformats.org/spreadsheetml/2006/main" r="I35" s="232">
        <v xmlns="http://schemas.openxmlformats.org/spreadsheetml/2006/main">48063.92</v>
      </c>
      <c xmlns="http://schemas.openxmlformats.org/spreadsheetml/2006/main" r="J35" s="230"/>
      <c xmlns="http://schemas.openxmlformats.org/spreadsheetml/2006/main" r="K35" s="39">
        <v xmlns="http://schemas.openxmlformats.org/spreadsheetml/2006/main">50000</v>
      </c>
      <c xmlns="http://schemas.openxmlformats.org/spreadsheetml/2006/main" r="L35" s="39">
        <v xmlns="http://schemas.openxmlformats.org/spreadsheetml/2006/main">0</v>
      </c>
      <c xmlns="http://schemas.openxmlformats.org/spreadsheetml/2006/main" r="P35" s="111"/>
      <c xmlns="http://schemas.openxmlformats.org/spreadsheetml/2006/main" r="Q35" s="111"/>
      <c xmlns="http://schemas.openxmlformats.org/spreadsheetml/2006/main" r="R35" s="111"/>
    </row>
    <row xmlns:x14ac="http://schemas.microsoft.com/office/spreadsheetml/2009/9/ac" xmlns="http://schemas.openxmlformats.org/spreadsheetml/2006/main" r="36" spans="1:18" ht="12.75" customHeight="1" x14ac:dyDescent="0.2">
      <c xmlns="http://schemas.openxmlformats.org/spreadsheetml/2006/main" r="A36" s="40">
        <v xmlns="http://schemas.openxmlformats.org/spreadsheetml/2006/main">1204</v>
      </c>
      <c xmlns="http://schemas.openxmlformats.org/spreadsheetml/2006/main" r="B36" s="44" t="s">
        <v xmlns="http://schemas.openxmlformats.org/spreadsheetml/2006/main">369</v>
      </c>
      <c xmlns="http://schemas.openxmlformats.org/spreadsheetml/2006/main" r="C36" s="10"/>
      <c xmlns="http://schemas.openxmlformats.org/spreadsheetml/2006/main" r="D36" s="42"/>
      <c xmlns="http://schemas.openxmlformats.org/spreadsheetml/2006/main" r="E36" s="39">
        <v xmlns="http://schemas.openxmlformats.org/spreadsheetml/2006/main">35000</v>
      </c>
      <c xmlns="http://schemas.openxmlformats.org/spreadsheetml/2006/main" r="F36" s="39">
        <v xmlns="http://schemas.openxmlformats.org/spreadsheetml/2006/main">0</v>
      </c>
      <c xmlns="http://schemas.openxmlformats.org/spreadsheetml/2006/main" r="G36" s="42"/>
      <c xmlns="http://schemas.openxmlformats.org/spreadsheetml/2006/main" r="H36" s="39">
        <v xmlns="http://schemas.openxmlformats.org/spreadsheetml/2006/main">50000</v>
      </c>
      <c xmlns="http://schemas.openxmlformats.org/spreadsheetml/2006/main" r="I36" s="232">
        <v xmlns="http://schemas.openxmlformats.org/spreadsheetml/2006/main">36195.85</v>
      </c>
      <c xmlns="http://schemas.openxmlformats.org/spreadsheetml/2006/main" r="J36" s="230"/>
      <c xmlns="http://schemas.openxmlformats.org/spreadsheetml/2006/main" r="K36" s="39">
        <v xmlns="http://schemas.openxmlformats.org/spreadsheetml/2006/main">50000</v>
      </c>
      <c xmlns="http://schemas.openxmlformats.org/spreadsheetml/2006/main" r="L36" s="39">
        <v xmlns="http://schemas.openxmlformats.org/spreadsheetml/2006/main">0</v>
      </c>
      <c xmlns="http://schemas.openxmlformats.org/spreadsheetml/2006/main" r="P36" s="111"/>
      <c xmlns="http://schemas.openxmlformats.org/spreadsheetml/2006/main" r="Q36" s="111"/>
      <c xmlns="http://schemas.openxmlformats.org/spreadsheetml/2006/main" r="R36" s="111"/>
    </row>
    <row xmlns:x14ac="http://schemas.microsoft.com/office/spreadsheetml/2009/9/ac" xmlns="http://schemas.openxmlformats.org/spreadsheetml/2006/main" r="37" spans="1:18" ht="12.75" customHeight="1" x14ac:dyDescent="0.2">
      <c xmlns="http://schemas.openxmlformats.org/spreadsheetml/2006/main" r="A37" s="40">
        <v xmlns="http://schemas.openxmlformats.org/spreadsheetml/2006/main">1205</v>
      </c>
      <c xmlns="http://schemas.openxmlformats.org/spreadsheetml/2006/main" r="B37" s="41" t="s">
        <v xmlns="http://schemas.openxmlformats.org/spreadsheetml/2006/main">370</v>
      </c>
      <c xmlns="http://schemas.openxmlformats.org/spreadsheetml/2006/main" r="C37" s="10"/>
      <c xmlns="http://schemas.openxmlformats.org/spreadsheetml/2006/main" r="D37" s="42"/>
      <c xmlns="http://schemas.openxmlformats.org/spreadsheetml/2006/main" r="E37" s="39">
        <v xmlns="http://schemas.openxmlformats.org/spreadsheetml/2006/main">170000</v>
      </c>
      <c xmlns="http://schemas.openxmlformats.org/spreadsheetml/2006/main" r="F37" s="39">
        <v xmlns="http://schemas.openxmlformats.org/spreadsheetml/2006/main">200000</v>
      </c>
      <c xmlns="http://schemas.openxmlformats.org/spreadsheetml/2006/main" r="G37" s="42"/>
      <c xmlns="http://schemas.openxmlformats.org/spreadsheetml/2006/main" r="H37" s="39">
        <v xmlns="http://schemas.openxmlformats.org/spreadsheetml/2006/main">100000</v>
      </c>
      <c xmlns="http://schemas.openxmlformats.org/spreadsheetml/2006/main" r="I37" s="232">
        <v xmlns="http://schemas.openxmlformats.org/spreadsheetml/2006/main">82226.22</v>
      </c>
      <c xmlns="http://schemas.openxmlformats.org/spreadsheetml/2006/main" r="J37" s="230"/>
      <c xmlns="http://schemas.openxmlformats.org/spreadsheetml/2006/main" r="K37" s="39">
        <v xmlns="http://schemas.openxmlformats.org/spreadsheetml/2006/main">100000</v>
      </c>
      <c xmlns="http://schemas.openxmlformats.org/spreadsheetml/2006/main" r="L37" s="39">
        <v xmlns="http://schemas.openxmlformats.org/spreadsheetml/2006/main">100000</v>
      </c>
      <c xmlns="http://schemas.openxmlformats.org/spreadsheetml/2006/main" r="P37" s="111"/>
      <c xmlns="http://schemas.openxmlformats.org/spreadsheetml/2006/main" r="Q37" s="111"/>
      <c xmlns="http://schemas.openxmlformats.org/spreadsheetml/2006/main" r="R37" s="111"/>
    </row>
    <row xmlns:x14ac="http://schemas.microsoft.com/office/spreadsheetml/2009/9/ac" xmlns="http://schemas.openxmlformats.org/spreadsheetml/2006/main" r="38" spans="1:18" ht="12.75" customHeight="1" x14ac:dyDescent="0.2">
      <c xmlns="http://schemas.openxmlformats.org/spreadsheetml/2006/main" r="A38" s="40">
        <v xmlns="http://schemas.openxmlformats.org/spreadsheetml/2006/main">1299</v>
      </c>
      <c xmlns="http://schemas.openxmlformats.org/spreadsheetml/2006/main" r="B38" s="45" t="s">
        <v xmlns="http://schemas.openxmlformats.org/spreadsheetml/2006/main">371</v>
      </c>
      <c xmlns="http://schemas.openxmlformats.org/spreadsheetml/2006/main" r="C38" s="46"/>
      <c xmlns="http://schemas.openxmlformats.org/spreadsheetml/2006/main" r="D38" s="38"/>
      <c xmlns="http://schemas.openxmlformats.org/spreadsheetml/2006/main" r="E38" s="54">
        <f xmlns="http://schemas.openxmlformats.org/spreadsheetml/2006/main">SUM(E33:E37)</f>
        <v xmlns="http://schemas.openxmlformats.org/spreadsheetml/2006/main">265000</v>
      </c>
      <c xmlns="http://schemas.openxmlformats.org/spreadsheetml/2006/main" r="F38" s="54">
        <f xmlns="http://schemas.openxmlformats.org/spreadsheetml/2006/main">SUM(F33:F37)</f>
        <v xmlns="http://schemas.openxmlformats.org/spreadsheetml/2006/main">310000</v>
      </c>
      <c xmlns="http://schemas.openxmlformats.org/spreadsheetml/2006/main" r="G38" s="38"/>
      <c xmlns="http://schemas.openxmlformats.org/spreadsheetml/2006/main" r="H38" s="47">
        <f xmlns="http://schemas.openxmlformats.org/spreadsheetml/2006/main">SUM(H33:H37)</f>
        <v xmlns="http://schemas.openxmlformats.org/spreadsheetml/2006/main">265000</v>
      </c>
      <c xmlns="http://schemas.openxmlformats.org/spreadsheetml/2006/main" r="I38" s="283">
        <f xmlns="http://schemas.openxmlformats.org/spreadsheetml/2006/main">SUM(I33:I37)</f>
        <v xmlns="http://schemas.openxmlformats.org/spreadsheetml/2006/main">268478.82</v>
      </c>
      <c xmlns="http://schemas.openxmlformats.org/spreadsheetml/2006/main" r="J38" s="47"/>
      <c xmlns="http://schemas.openxmlformats.org/spreadsheetml/2006/main" r="K38" s="47">
        <f xmlns="http://schemas.openxmlformats.org/spreadsheetml/2006/main">SUM(K33:K37)</f>
        <v xmlns="http://schemas.openxmlformats.org/spreadsheetml/2006/main">265000</v>
      </c>
      <c xmlns="http://schemas.openxmlformats.org/spreadsheetml/2006/main" r="L38" s="47">
        <f xmlns="http://schemas.openxmlformats.org/spreadsheetml/2006/main">SUM(L33:L37)</f>
        <v xmlns="http://schemas.openxmlformats.org/spreadsheetml/2006/main">320000</v>
      </c>
      <c xmlns="http://schemas.openxmlformats.org/spreadsheetml/2006/main" r="P38" s="111"/>
      <c xmlns="http://schemas.openxmlformats.org/spreadsheetml/2006/main" r="Q38" s="111"/>
      <c xmlns="http://schemas.openxmlformats.org/spreadsheetml/2006/main" r="R38" s="111"/>
    </row>
    <row xmlns:x14ac="http://schemas.microsoft.com/office/spreadsheetml/2009/9/ac" xmlns="http://schemas.openxmlformats.org/spreadsheetml/2006/main" r="39" spans="1:18" ht="12.75" customHeight="1" x14ac:dyDescent="0.2">
      <c xmlns="http://schemas.openxmlformats.org/spreadsheetml/2006/main" r="A39" s="40"/>
      <c xmlns="http://schemas.openxmlformats.org/spreadsheetml/2006/main" r="B39" s="41"/>
      <c xmlns="http://schemas.openxmlformats.org/spreadsheetml/2006/main" r="C39" s="10"/>
      <c xmlns="http://schemas.openxmlformats.org/spreadsheetml/2006/main" r="D39" s="42"/>
      <c xmlns="http://schemas.openxmlformats.org/spreadsheetml/2006/main" r="E39" s="47"/>
      <c xmlns="http://schemas.openxmlformats.org/spreadsheetml/2006/main" r="F39" s="47"/>
      <c xmlns="http://schemas.openxmlformats.org/spreadsheetml/2006/main" r="G39" s="42"/>
      <c xmlns="http://schemas.openxmlformats.org/spreadsheetml/2006/main" r="H39" s="39"/>
      <c xmlns="http://schemas.openxmlformats.org/spreadsheetml/2006/main" r="I39" s="238"/>
      <c xmlns="http://schemas.openxmlformats.org/spreadsheetml/2006/main" r="J39" s="39"/>
      <c xmlns="http://schemas.openxmlformats.org/spreadsheetml/2006/main" r="K39" s="39"/>
      <c xmlns="http://schemas.openxmlformats.org/spreadsheetml/2006/main" r="L39" s="39"/>
      <c xmlns="http://schemas.openxmlformats.org/spreadsheetml/2006/main" r="P39" s="111"/>
      <c xmlns="http://schemas.openxmlformats.org/spreadsheetml/2006/main" r="Q39" s="111"/>
      <c xmlns="http://schemas.openxmlformats.org/spreadsheetml/2006/main" r="R39" s="111"/>
    </row>
    <row xmlns:x14ac="http://schemas.microsoft.com/office/spreadsheetml/2009/9/ac" xmlns="http://schemas.openxmlformats.org/spreadsheetml/2006/main" r="40" spans="1:18" ht="12.75" customHeight="1" x14ac:dyDescent="0.2">
      <c xmlns="http://schemas.openxmlformats.org/spreadsheetml/2006/main" r="A40" s="50">
        <v xmlns="http://schemas.openxmlformats.org/spreadsheetml/2006/main">1300</v>
      </c>
      <c xmlns="http://schemas.openxmlformats.org/spreadsheetml/2006/main" r="B40" s="51" t="s">
        <v xmlns="http://schemas.openxmlformats.org/spreadsheetml/2006/main">372</v>
      </c>
      <c xmlns="http://schemas.openxmlformats.org/spreadsheetml/2006/main" r="C40" s="52" t="s">
        <v xmlns="http://schemas.openxmlformats.org/spreadsheetml/2006/main">373</v>
      </c>
      <c xmlns="http://schemas.openxmlformats.org/spreadsheetml/2006/main" r="D40" s="52" t="s">
        <v xmlns="http://schemas.openxmlformats.org/spreadsheetml/2006/main">374</v>
      </c>
      <c xmlns="http://schemas.openxmlformats.org/spreadsheetml/2006/main" r="E40" s="53"/>
      <c xmlns="http://schemas.openxmlformats.org/spreadsheetml/2006/main" r="F40" s="31"/>
      <c xmlns="http://schemas.openxmlformats.org/spreadsheetml/2006/main" r="G40" s="52"/>
      <c xmlns="http://schemas.openxmlformats.org/spreadsheetml/2006/main" r="H40" s="54"/>
      <c xmlns="http://schemas.openxmlformats.org/spreadsheetml/2006/main" r="I40" s="240"/>
      <c xmlns="http://schemas.openxmlformats.org/spreadsheetml/2006/main" r="J40" s="54"/>
      <c xmlns="http://schemas.openxmlformats.org/spreadsheetml/2006/main" r="K40" s="54"/>
      <c xmlns="http://schemas.openxmlformats.org/spreadsheetml/2006/main" r="L40" s="54"/>
      <c xmlns="http://schemas.openxmlformats.org/spreadsheetml/2006/main" r="P40" s="111"/>
      <c xmlns="http://schemas.openxmlformats.org/spreadsheetml/2006/main" r="Q40" s="111"/>
      <c xmlns="http://schemas.openxmlformats.org/spreadsheetml/2006/main" r="R40" s="111"/>
    </row>
    <row xmlns:x14ac="http://schemas.microsoft.com/office/spreadsheetml/2009/9/ac" xmlns="http://schemas.openxmlformats.org/spreadsheetml/2006/main" r="41" spans="1:18" ht="12.75" customHeight="1" x14ac:dyDescent="0.2">
      <c xmlns="http://schemas.openxmlformats.org/spreadsheetml/2006/main" r="A41" s="40">
        <v xmlns="http://schemas.openxmlformats.org/spreadsheetml/2006/main">1301</v>
      </c>
      <c xmlns="http://schemas.openxmlformats.org/spreadsheetml/2006/main" r="B41" s="28" t="s">
        <v xmlns="http://schemas.openxmlformats.org/spreadsheetml/2006/main">375</v>
      </c>
      <c xmlns="http://schemas.openxmlformats.org/spreadsheetml/2006/main" r="C41" s="52"/>
      <c xmlns="http://schemas.openxmlformats.org/spreadsheetml/2006/main" r="D41" s="52"/>
      <c xmlns="http://schemas.openxmlformats.org/spreadsheetml/2006/main" r="E41" s="53"/>
      <c xmlns="http://schemas.openxmlformats.org/spreadsheetml/2006/main" r="F41" s="31"/>
      <c xmlns="http://schemas.openxmlformats.org/spreadsheetml/2006/main" r="G41" s="52"/>
      <c xmlns="http://schemas.openxmlformats.org/spreadsheetml/2006/main" r="H41" s="39">
        <v xmlns="http://schemas.openxmlformats.org/spreadsheetml/2006/main">143728</v>
      </c>
      <c xmlns="http://schemas.openxmlformats.org/spreadsheetml/2006/main" r="I41" s="238">
        <v xmlns="http://schemas.openxmlformats.org/spreadsheetml/2006/main">161002.15</v>
      </c>
      <c xmlns="http://schemas.openxmlformats.org/spreadsheetml/2006/main" r="J41" s="39"/>
      <c xmlns="http://schemas.openxmlformats.org/spreadsheetml/2006/main" r="K41" s="39">
        <v xmlns="http://schemas.openxmlformats.org/spreadsheetml/2006/main">149477.12</v>
      </c>
      <c xmlns="http://schemas.openxmlformats.org/spreadsheetml/2006/main" r="L41" s="39">
        <v xmlns="http://schemas.openxmlformats.org/spreadsheetml/2006/main">155456.20480000001</v>
      </c>
      <c xmlns="http://schemas.openxmlformats.org/spreadsheetml/2006/main" r="M41" s="183">
        <v xmlns="http://schemas.openxmlformats.org/spreadsheetml/2006/main">14</v>
      </c>
      <c xmlns="http://schemas.openxmlformats.org/spreadsheetml/2006/main" r="N41" s="177" t="s">
        <v xmlns="http://schemas.openxmlformats.org/spreadsheetml/2006/main">376</v>
      </c>
      <c xmlns="http://schemas.openxmlformats.org/spreadsheetml/2006/main" r="P41" s="111">
        <f xmlns="http://schemas.openxmlformats.org/spreadsheetml/2006/main">'Standard Salary Costs'!I18</f>
        <v xmlns="http://schemas.openxmlformats.org/spreadsheetml/2006/main">144768</v>
      </c>
      <c xmlns="http://schemas.openxmlformats.org/spreadsheetml/2006/main" r="Q41" s="111">
        <f xmlns="http://schemas.openxmlformats.org/spreadsheetml/2006/main">'Standard Salary Costs'!J18</f>
        <v xmlns="http://schemas.openxmlformats.org/spreadsheetml/2006/main">150558.72</v>
      </c>
      <c xmlns="http://schemas.openxmlformats.org/spreadsheetml/2006/main" r="R41" s="111">
        <f xmlns="http://schemas.openxmlformats.org/spreadsheetml/2006/main">'Standard Salary Costs'!K18</f>
        <v xmlns="http://schemas.openxmlformats.org/spreadsheetml/2006/main">156581.06880000001</v>
      </c>
    </row>
    <row xmlns:x14ac="http://schemas.microsoft.com/office/spreadsheetml/2009/9/ac" xmlns="http://schemas.openxmlformats.org/spreadsheetml/2006/main" r="42" spans="1:18" ht="12.75" customHeight="1" x14ac:dyDescent="0.2">
      <c xmlns="http://schemas.openxmlformats.org/spreadsheetml/2006/main" r="A42" s="40">
        <v xmlns="http://schemas.openxmlformats.org/spreadsheetml/2006/main">1302</v>
      </c>
      <c xmlns="http://schemas.openxmlformats.org/spreadsheetml/2006/main" r="B42" s="28" t="s">
        <v xmlns="http://schemas.openxmlformats.org/spreadsheetml/2006/main">377</v>
      </c>
      <c xmlns="http://schemas.openxmlformats.org/spreadsheetml/2006/main" r="C42" s="52"/>
      <c xmlns="http://schemas.openxmlformats.org/spreadsheetml/2006/main" r="D42" s="52"/>
      <c xmlns="http://schemas.openxmlformats.org/spreadsheetml/2006/main" r="E42" s="53"/>
      <c xmlns="http://schemas.openxmlformats.org/spreadsheetml/2006/main" r="F42" s="31"/>
      <c xmlns="http://schemas.openxmlformats.org/spreadsheetml/2006/main" r="G42" s="52"/>
      <c xmlns="http://schemas.openxmlformats.org/spreadsheetml/2006/main" r="H42" s="39">
        <v xmlns="http://schemas.openxmlformats.org/spreadsheetml/2006/main">143728</v>
      </c>
      <c xmlns="http://schemas.openxmlformats.org/spreadsheetml/2006/main" r="I42" s="238">
        <v xmlns="http://schemas.openxmlformats.org/spreadsheetml/2006/main">157202.81</v>
      </c>
      <c xmlns="http://schemas.openxmlformats.org/spreadsheetml/2006/main" r="J42" s="39"/>
      <c xmlns="http://schemas.openxmlformats.org/spreadsheetml/2006/main" r="K42" s="39">
        <v xmlns="http://schemas.openxmlformats.org/spreadsheetml/2006/main">149477.12</v>
      </c>
      <c xmlns="http://schemas.openxmlformats.org/spreadsheetml/2006/main" r="L42" s="39">
        <v xmlns="http://schemas.openxmlformats.org/spreadsheetml/2006/main">155456.20480000001</v>
      </c>
      <c xmlns="http://schemas.openxmlformats.org/spreadsheetml/2006/main" r="M42" s="183">
        <v xmlns="http://schemas.openxmlformats.org/spreadsheetml/2006/main">15</v>
      </c>
      <c xmlns="http://schemas.openxmlformats.org/spreadsheetml/2006/main" r="N42" s="177" t="s">
        <v xmlns="http://schemas.openxmlformats.org/spreadsheetml/2006/main">378</v>
      </c>
      <c xmlns="http://schemas.openxmlformats.org/spreadsheetml/2006/main" r="P42" s="111">
        <f xmlns="http://schemas.openxmlformats.org/spreadsheetml/2006/main">'Standard Salary Costs'!I18</f>
        <v xmlns="http://schemas.openxmlformats.org/spreadsheetml/2006/main">144768</v>
      </c>
      <c xmlns="http://schemas.openxmlformats.org/spreadsheetml/2006/main" r="Q42" s="111">
        <f xmlns="http://schemas.openxmlformats.org/spreadsheetml/2006/main">'Standard Salary Costs'!J18</f>
        <v xmlns="http://schemas.openxmlformats.org/spreadsheetml/2006/main">150558.72</v>
      </c>
      <c xmlns="http://schemas.openxmlformats.org/spreadsheetml/2006/main" r="R42" s="111">
        <f xmlns="http://schemas.openxmlformats.org/spreadsheetml/2006/main">'Standard Salary Costs'!K18</f>
        <v xmlns="http://schemas.openxmlformats.org/spreadsheetml/2006/main">156581.06880000001</v>
      </c>
    </row>
    <row xmlns:x14ac="http://schemas.microsoft.com/office/spreadsheetml/2009/9/ac" xmlns="http://schemas.openxmlformats.org/spreadsheetml/2006/main" r="43" spans="1:18" ht="12.75" customHeight="1" x14ac:dyDescent="0.2">
      <c xmlns="http://schemas.openxmlformats.org/spreadsheetml/2006/main" r="A43" s="40">
        <v xmlns="http://schemas.openxmlformats.org/spreadsheetml/2006/main">1303</v>
      </c>
      <c xmlns="http://schemas.openxmlformats.org/spreadsheetml/2006/main" r="B43" s="28" t="s">
        <v xmlns="http://schemas.openxmlformats.org/spreadsheetml/2006/main">379</v>
      </c>
      <c xmlns="http://schemas.openxmlformats.org/spreadsheetml/2006/main" r="C43" s="52"/>
      <c xmlns="http://schemas.openxmlformats.org/spreadsheetml/2006/main" r="D43" s="52"/>
      <c xmlns="http://schemas.openxmlformats.org/spreadsheetml/2006/main" r="E43" s="53"/>
      <c xmlns="http://schemas.openxmlformats.org/spreadsheetml/2006/main" r="F43" s="31"/>
      <c xmlns="http://schemas.openxmlformats.org/spreadsheetml/2006/main" r="G43" s="52"/>
      <c xmlns="http://schemas.openxmlformats.org/spreadsheetml/2006/main" r="H43" s="39">
        <v xmlns="http://schemas.openxmlformats.org/spreadsheetml/2006/main">143728</v>
      </c>
      <c xmlns="http://schemas.openxmlformats.org/spreadsheetml/2006/main" r="I43" s="238">
        <v xmlns="http://schemas.openxmlformats.org/spreadsheetml/2006/main">163473.59</v>
      </c>
      <c xmlns="http://schemas.openxmlformats.org/spreadsheetml/2006/main" r="J43" s="39"/>
      <c xmlns="http://schemas.openxmlformats.org/spreadsheetml/2006/main" r="K43" s="39">
        <v xmlns="http://schemas.openxmlformats.org/spreadsheetml/2006/main">149477.12</v>
      </c>
      <c xmlns="http://schemas.openxmlformats.org/spreadsheetml/2006/main" r="L43" s="39">
        <v xmlns="http://schemas.openxmlformats.org/spreadsheetml/2006/main">155456.20480000001</v>
      </c>
      <c xmlns="http://schemas.openxmlformats.org/spreadsheetml/2006/main" r="M43" s="183">
        <v xmlns="http://schemas.openxmlformats.org/spreadsheetml/2006/main">16</v>
      </c>
      <c xmlns="http://schemas.openxmlformats.org/spreadsheetml/2006/main" r="N43" s="177" t="s">
        <v xmlns="http://schemas.openxmlformats.org/spreadsheetml/2006/main">380</v>
      </c>
      <c xmlns="http://schemas.openxmlformats.org/spreadsheetml/2006/main" r="P43" s="111">
        <f xmlns="http://schemas.openxmlformats.org/spreadsheetml/2006/main">'Standard Salary Costs'!I18</f>
        <v xmlns="http://schemas.openxmlformats.org/spreadsheetml/2006/main">144768</v>
      </c>
      <c xmlns="http://schemas.openxmlformats.org/spreadsheetml/2006/main" r="Q43" s="111">
        <f xmlns="http://schemas.openxmlformats.org/spreadsheetml/2006/main">'Standard Salary Costs'!J18</f>
        <v xmlns="http://schemas.openxmlformats.org/spreadsheetml/2006/main">150558.72</v>
      </c>
      <c xmlns="http://schemas.openxmlformats.org/spreadsheetml/2006/main" r="R43" s="111">
        <f xmlns="http://schemas.openxmlformats.org/spreadsheetml/2006/main">'Standard Salary Costs'!K18</f>
        <v xmlns="http://schemas.openxmlformats.org/spreadsheetml/2006/main">156581.06880000001</v>
      </c>
    </row>
    <row xmlns:x14ac="http://schemas.microsoft.com/office/spreadsheetml/2009/9/ac" xmlns="http://schemas.openxmlformats.org/spreadsheetml/2006/main" r="44" spans="1:18" ht="12.75" customHeight="1" x14ac:dyDescent="0.2">
      <c xmlns="http://schemas.openxmlformats.org/spreadsheetml/2006/main" r="A44" s="40">
        <v xmlns="http://schemas.openxmlformats.org/spreadsheetml/2006/main">1304</v>
      </c>
      <c xmlns="http://schemas.openxmlformats.org/spreadsheetml/2006/main" r="B44" s="28" t="s">
        <v xmlns="http://schemas.openxmlformats.org/spreadsheetml/2006/main">381</v>
      </c>
      <c xmlns="http://schemas.openxmlformats.org/spreadsheetml/2006/main" r="C44" s="52"/>
      <c xmlns="http://schemas.openxmlformats.org/spreadsheetml/2006/main" r="D44" s="52"/>
      <c xmlns="http://schemas.openxmlformats.org/spreadsheetml/2006/main" r="E44" s="53"/>
      <c xmlns="http://schemas.openxmlformats.org/spreadsheetml/2006/main" r="F44" s="31"/>
      <c xmlns="http://schemas.openxmlformats.org/spreadsheetml/2006/main" r="G44" s="52"/>
      <c xmlns="http://schemas.openxmlformats.org/spreadsheetml/2006/main" r="H44" s="39">
        <v xmlns="http://schemas.openxmlformats.org/spreadsheetml/2006/main">0</v>
      </c>
      <c xmlns="http://schemas.openxmlformats.org/spreadsheetml/2006/main" r="I44" s="232">
        <v xmlns="http://schemas.openxmlformats.org/spreadsheetml/2006/main">0</v>
      </c>
      <c xmlns="http://schemas.openxmlformats.org/spreadsheetml/2006/main" r="J44" s="230"/>
      <c xmlns="http://schemas.openxmlformats.org/spreadsheetml/2006/main" r="K44" s="39">
        <v xmlns="http://schemas.openxmlformats.org/spreadsheetml/2006/main">0</v>
      </c>
      <c xmlns="http://schemas.openxmlformats.org/spreadsheetml/2006/main" r="L44" s="39">
        <v xmlns="http://schemas.openxmlformats.org/spreadsheetml/2006/main">0</v>
      </c>
      <c xmlns="http://schemas.openxmlformats.org/spreadsheetml/2006/main" r="P44" s="111">
        <v xmlns="http://schemas.openxmlformats.org/spreadsheetml/2006/main">0</v>
      </c>
      <c xmlns="http://schemas.openxmlformats.org/spreadsheetml/2006/main" r="Q44" s="111">
        <v xmlns="http://schemas.openxmlformats.org/spreadsheetml/2006/main">0</v>
      </c>
      <c xmlns="http://schemas.openxmlformats.org/spreadsheetml/2006/main" r="R44" s="111">
        <v xmlns="http://schemas.openxmlformats.org/spreadsheetml/2006/main">0</v>
      </c>
    </row>
    <row xmlns:x14ac="http://schemas.microsoft.com/office/spreadsheetml/2009/9/ac" xmlns="http://schemas.openxmlformats.org/spreadsheetml/2006/main" r="45" spans="1:18" ht="12.75" customHeight="1" x14ac:dyDescent="0.2">
      <c xmlns="http://schemas.openxmlformats.org/spreadsheetml/2006/main" r="A45" s="40">
        <v xmlns="http://schemas.openxmlformats.org/spreadsheetml/2006/main">1305</v>
      </c>
      <c xmlns="http://schemas.openxmlformats.org/spreadsheetml/2006/main" r="B45" s="28" t="s">
        <v xmlns="http://schemas.openxmlformats.org/spreadsheetml/2006/main">382</v>
      </c>
      <c xmlns="http://schemas.openxmlformats.org/spreadsheetml/2006/main" r="C45" s="52"/>
      <c xmlns="http://schemas.openxmlformats.org/spreadsheetml/2006/main" r="D45" s="52"/>
      <c xmlns="http://schemas.openxmlformats.org/spreadsheetml/2006/main" r="E45" s="53"/>
      <c xmlns="http://schemas.openxmlformats.org/spreadsheetml/2006/main" r="F45" s="31"/>
      <c xmlns="http://schemas.openxmlformats.org/spreadsheetml/2006/main" r="G45" s="52"/>
      <c xmlns="http://schemas.openxmlformats.org/spreadsheetml/2006/main" r="H45" s="39">
        <v xmlns="http://schemas.openxmlformats.org/spreadsheetml/2006/main">0</v>
      </c>
      <c xmlns="http://schemas.openxmlformats.org/spreadsheetml/2006/main" r="I45" s="232">
        <v xmlns="http://schemas.openxmlformats.org/spreadsheetml/2006/main">0</v>
      </c>
      <c xmlns="http://schemas.openxmlformats.org/spreadsheetml/2006/main" r="J45" s="230"/>
      <c xmlns="http://schemas.openxmlformats.org/spreadsheetml/2006/main" r="K45" s="39">
        <v xmlns="http://schemas.openxmlformats.org/spreadsheetml/2006/main">0</v>
      </c>
      <c xmlns="http://schemas.openxmlformats.org/spreadsheetml/2006/main" r="L45" s="39">
        <v xmlns="http://schemas.openxmlformats.org/spreadsheetml/2006/main">0</v>
      </c>
      <c xmlns="http://schemas.openxmlformats.org/spreadsheetml/2006/main" r="P45" s="111">
        <v xmlns="http://schemas.openxmlformats.org/spreadsheetml/2006/main">0</v>
      </c>
      <c xmlns="http://schemas.openxmlformats.org/spreadsheetml/2006/main" r="Q45" s="111">
        <v xmlns="http://schemas.openxmlformats.org/spreadsheetml/2006/main">0</v>
      </c>
      <c xmlns="http://schemas.openxmlformats.org/spreadsheetml/2006/main" r="R45" s="111">
        <v xmlns="http://schemas.openxmlformats.org/spreadsheetml/2006/main">0</v>
      </c>
    </row>
    <row xmlns:x14ac="http://schemas.microsoft.com/office/spreadsheetml/2009/9/ac" xmlns="http://schemas.openxmlformats.org/spreadsheetml/2006/main" r="46" spans="1:18" ht="12.75" customHeight="1" x14ac:dyDescent="0.2">
      <c xmlns="http://schemas.openxmlformats.org/spreadsheetml/2006/main" r="A46" s="40">
        <v xmlns="http://schemas.openxmlformats.org/spreadsheetml/2006/main">1306</v>
      </c>
      <c xmlns="http://schemas.openxmlformats.org/spreadsheetml/2006/main" r="B46" s="28" t="s">
        <v xmlns="http://schemas.openxmlformats.org/spreadsheetml/2006/main">383</v>
      </c>
      <c xmlns="http://schemas.openxmlformats.org/spreadsheetml/2006/main" r="C46" s="52"/>
      <c xmlns="http://schemas.openxmlformats.org/spreadsheetml/2006/main" r="D46" s="52"/>
      <c xmlns="http://schemas.openxmlformats.org/spreadsheetml/2006/main" r="E46" s="53"/>
      <c xmlns="http://schemas.openxmlformats.org/spreadsheetml/2006/main" r="F46" s="31"/>
      <c xmlns="http://schemas.openxmlformats.org/spreadsheetml/2006/main" r="G46" s="52"/>
      <c xmlns="http://schemas.openxmlformats.org/spreadsheetml/2006/main" r="H46" s="39">
        <v xmlns="http://schemas.openxmlformats.org/spreadsheetml/2006/main">143728</v>
      </c>
      <c xmlns="http://schemas.openxmlformats.org/spreadsheetml/2006/main" r="I46" s="238">
        <v xmlns="http://schemas.openxmlformats.org/spreadsheetml/2006/main">159996.06</v>
      </c>
      <c xmlns="http://schemas.openxmlformats.org/spreadsheetml/2006/main" r="J46" s="39"/>
      <c xmlns="http://schemas.openxmlformats.org/spreadsheetml/2006/main" r="K46" s="39">
        <v xmlns="http://schemas.openxmlformats.org/spreadsheetml/2006/main">149477.12</v>
      </c>
      <c xmlns="http://schemas.openxmlformats.org/spreadsheetml/2006/main" r="L46" s="39">
        <v xmlns="http://schemas.openxmlformats.org/spreadsheetml/2006/main">155456.20480000001</v>
      </c>
      <c xmlns="http://schemas.openxmlformats.org/spreadsheetml/2006/main" r="M46" s="184">
        <v xmlns="http://schemas.openxmlformats.org/spreadsheetml/2006/main">17</v>
      </c>
      <c xmlns="http://schemas.openxmlformats.org/spreadsheetml/2006/main" r="N46" s="177" t="s">
        <v xmlns="http://schemas.openxmlformats.org/spreadsheetml/2006/main">384</v>
      </c>
      <c xmlns="http://schemas.openxmlformats.org/spreadsheetml/2006/main" r="P46" s="111">
        <f xmlns="http://schemas.openxmlformats.org/spreadsheetml/2006/main">'Standard Salary Costs'!I18</f>
        <v xmlns="http://schemas.openxmlformats.org/spreadsheetml/2006/main">144768</v>
      </c>
      <c xmlns="http://schemas.openxmlformats.org/spreadsheetml/2006/main" r="Q46" s="111">
        <f xmlns="http://schemas.openxmlformats.org/spreadsheetml/2006/main">'Standard Salary Costs'!J18</f>
        <v xmlns="http://schemas.openxmlformats.org/spreadsheetml/2006/main">150558.72</v>
      </c>
      <c xmlns="http://schemas.openxmlformats.org/spreadsheetml/2006/main" r="R46" s="111">
        <f xmlns="http://schemas.openxmlformats.org/spreadsheetml/2006/main">'Standard Salary Costs'!K18</f>
        <v xmlns="http://schemas.openxmlformats.org/spreadsheetml/2006/main">156581.06880000001</v>
      </c>
    </row>
    <row xmlns:x14ac="http://schemas.microsoft.com/office/spreadsheetml/2009/9/ac" xmlns="http://schemas.openxmlformats.org/spreadsheetml/2006/main" r="47" spans="1:18" ht="12.75" customHeight="1" x14ac:dyDescent="0.2">
      <c xmlns="http://schemas.openxmlformats.org/spreadsheetml/2006/main" r="A47" s="40">
        <v xmlns="http://schemas.openxmlformats.org/spreadsheetml/2006/main">1307</v>
      </c>
      <c xmlns="http://schemas.openxmlformats.org/spreadsheetml/2006/main" r="B47" s="28" t="s">
        <v xmlns="http://schemas.openxmlformats.org/spreadsheetml/2006/main">385</v>
      </c>
      <c xmlns="http://schemas.openxmlformats.org/spreadsheetml/2006/main" r="C47" s="52"/>
      <c xmlns="http://schemas.openxmlformats.org/spreadsheetml/2006/main" r="D47" s="52"/>
      <c xmlns="http://schemas.openxmlformats.org/spreadsheetml/2006/main" r="E47" s="53"/>
      <c xmlns="http://schemas.openxmlformats.org/spreadsheetml/2006/main" r="F47" s="31"/>
      <c xmlns="http://schemas.openxmlformats.org/spreadsheetml/2006/main" r="G47" s="52"/>
      <c xmlns="http://schemas.openxmlformats.org/spreadsheetml/2006/main" r="H47" s="39">
        <v xmlns="http://schemas.openxmlformats.org/spreadsheetml/2006/main">143728</v>
      </c>
      <c xmlns="http://schemas.openxmlformats.org/spreadsheetml/2006/main" r="I47" s="238">
        <v xmlns="http://schemas.openxmlformats.org/spreadsheetml/2006/main">117156.05</v>
      </c>
      <c xmlns="http://schemas.openxmlformats.org/spreadsheetml/2006/main" r="J47" s="39"/>
      <c xmlns="http://schemas.openxmlformats.org/spreadsheetml/2006/main" r="K47" s="39">
        <v xmlns="http://schemas.openxmlformats.org/spreadsheetml/2006/main">149477.12</v>
      </c>
      <c xmlns="http://schemas.openxmlformats.org/spreadsheetml/2006/main" r="L47" s="39">
        <v xmlns="http://schemas.openxmlformats.org/spreadsheetml/2006/main">155456.20480000001</v>
      </c>
      <c xmlns="http://schemas.openxmlformats.org/spreadsheetml/2006/main" r="M47" s="184">
        <v xmlns="http://schemas.openxmlformats.org/spreadsheetml/2006/main">18</v>
      </c>
      <c xmlns="http://schemas.openxmlformats.org/spreadsheetml/2006/main" r="N47" s="187" t="s">
        <v xmlns="http://schemas.openxmlformats.org/spreadsheetml/2006/main">386</v>
      </c>
      <c xmlns="http://schemas.openxmlformats.org/spreadsheetml/2006/main" r="P47" s="111">
        <f xmlns="http://schemas.openxmlformats.org/spreadsheetml/2006/main">'Standard Salary Costs'!I18</f>
        <v xmlns="http://schemas.openxmlformats.org/spreadsheetml/2006/main">144768</v>
      </c>
      <c xmlns="http://schemas.openxmlformats.org/spreadsheetml/2006/main" r="Q47" s="111">
        <f xmlns="http://schemas.openxmlformats.org/spreadsheetml/2006/main">'Standard Salary Costs'!J18</f>
        <v xmlns="http://schemas.openxmlformats.org/spreadsheetml/2006/main">150558.72</v>
      </c>
      <c xmlns="http://schemas.openxmlformats.org/spreadsheetml/2006/main" r="R47" s="111">
        <f xmlns="http://schemas.openxmlformats.org/spreadsheetml/2006/main">'Standard Salary Costs'!K18</f>
        <v xmlns="http://schemas.openxmlformats.org/spreadsheetml/2006/main">156581.06880000001</v>
      </c>
    </row>
    <row xmlns:x14ac="http://schemas.microsoft.com/office/spreadsheetml/2009/9/ac" xmlns="http://schemas.openxmlformats.org/spreadsheetml/2006/main" r="48" spans="1:18" ht="12.75" customHeight="1" x14ac:dyDescent="0.2">
      <c xmlns="http://schemas.openxmlformats.org/spreadsheetml/2006/main" r="A48" s="40">
        <v xmlns="http://schemas.openxmlformats.org/spreadsheetml/2006/main">1309</v>
      </c>
      <c xmlns="http://schemas.openxmlformats.org/spreadsheetml/2006/main" r="B48" s="28" t="s">
        <v xmlns="http://schemas.openxmlformats.org/spreadsheetml/2006/main">387</v>
      </c>
      <c xmlns="http://schemas.openxmlformats.org/spreadsheetml/2006/main" r="C48" s="52"/>
      <c xmlns="http://schemas.openxmlformats.org/spreadsheetml/2006/main" r="D48" s="52"/>
      <c xmlns="http://schemas.openxmlformats.org/spreadsheetml/2006/main" r="E48" s="53"/>
      <c xmlns="http://schemas.openxmlformats.org/spreadsheetml/2006/main" r="F48" s="31"/>
      <c xmlns="http://schemas.openxmlformats.org/spreadsheetml/2006/main" r="G48" s="52"/>
      <c xmlns="http://schemas.openxmlformats.org/spreadsheetml/2006/main" r="H48" s="39">
        <v xmlns="http://schemas.openxmlformats.org/spreadsheetml/2006/main">143728</v>
      </c>
      <c xmlns="http://schemas.openxmlformats.org/spreadsheetml/2006/main" r="I48" s="238">
        <v xmlns="http://schemas.openxmlformats.org/spreadsheetml/2006/main">145696.75</v>
      </c>
      <c xmlns="http://schemas.openxmlformats.org/spreadsheetml/2006/main" r="J48" s="39"/>
      <c xmlns="http://schemas.openxmlformats.org/spreadsheetml/2006/main" r="K48" s="39">
        <v xmlns="http://schemas.openxmlformats.org/spreadsheetml/2006/main">149477.12</v>
      </c>
      <c xmlns="http://schemas.openxmlformats.org/spreadsheetml/2006/main" r="L48" s="39">
        <v xmlns="http://schemas.openxmlformats.org/spreadsheetml/2006/main">155456.20480000001</v>
      </c>
      <c xmlns="http://schemas.openxmlformats.org/spreadsheetml/2006/main" r="M48" s="184">
        <v xmlns="http://schemas.openxmlformats.org/spreadsheetml/2006/main">19</v>
      </c>
      <c xmlns="http://schemas.openxmlformats.org/spreadsheetml/2006/main" r="N48" s="177" t="s">
        <v xmlns="http://schemas.openxmlformats.org/spreadsheetml/2006/main">388</v>
      </c>
      <c xmlns="http://schemas.openxmlformats.org/spreadsheetml/2006/main" r="P48" s="111">
        <f xmlns="http://schemas.openxmlformats.org/spreadsheetml/2006/main">'Standard Salary Costs'!I18</f>
        <v xmlns="http://schemas.openxmlformats.org/spreadsheetml/2006/main">144768</v>
      </c>
      <c xmlns="http://schemas.openxmlformats.org/spreadsheetml/2006/main" r="Q48" s="111">
        <f xmlns="http://schemas.openxmlformats.org/spreadsheetml/2006/main">'Standard Salary Costs'!J18</f>
        <v xmlns="http://schemas.openxmlformats.org/spreadsheetml/2006/main">150558.72</v>
      </c>
      <c xmlns="http://schemas.openxmlformats.org/spreadsheetml/2006/main" r="R48" s="111">
        <f xmlns="http://schemas.openxmlformats.org/spreadsheetml/2006/main">'Standard Salary Costs'!K18</f>
        <v xmlns="http://schemas.openxmlformats.org/spreadsheetml/2006/main">156581.06880000001</v>
      </c>
    </row>
    <row xmlns:x14ac="http://schemas.microsoft.com/office/spreadsheetml/2009/9/ac" xmlns="http://schemas.openxmlformats.org/spreadsheetml/2006/main" r="49" spans="1:20" ht="12.75" customHeight="1" x14ac:dyDescent="0.2">
      <c xmlns="http://schemas.openxmlformats.org/spreadsheetml/2006/main" r="A49" s="40">
        <v xmlns="http://schemas.openxmlformats.org/spreadsheetml/2006/main">1310</v>
      </c>
      <c xmlns="http://schemas.openxmlformats.org/spreadsheetml/2006/main" r="B49" s="28" t="s">
        <v xmlns="http://schemas.openxmlformats.org/spreadsheetml/2006/main">389</v>
      </c>
      <c xmlns="http://schemas.openxmlformats.org/spreadsheetml/2006/main" r="C49" s="52"/>
      <c xmlns="http://schemas.openxmlformats.org/spreadsheetml/2006/main" r="D49" s="52"/>
      <c xmlns="http://schemas.openxmlformats.org/spreadsheetml/2006/main" r="E49" s="53"/>
      <c xmlns="http://schemas.openxmlformats.org/spreadsheetml/2006/main" r="F49" s="31"/>
      <c xmlns="http://schemas.openxmlformats.org/spreadsheetml/2006/main" r="G49" s="52"/>
      <c xmlns="http://schemas.openxmlformats.org/spreadsheetml/2006/main" r="H49" s="39">
        <v xmlns="http://schemas.openxmlformats.org/spreadsheetml/2006/main">0</v>
      </c>
      <c xmlns="http://schemas.openxmlformats.org/spreadsheetml/2006/main" r="I49" s="232">
        <v xmlns="http://schemas.openxmlformats.org/spreadsheetml/2006/main">0</v>
      </c>
      <c xmlns="http://schemas.openxmlformats.org/spreadsheetml/2006/main" r="J49" s="230"/>
      <c xmlns="http://schemas.openxmlformats.org/spreadsheetml/2006/main" r="K49" s="39">
        <v xmlns="http://schemas.openxmlformats.org/spreadsheetml/2006/main">0</v>
      </c>
      <c xmlns="http://schemas.openxmlformats.org/spreadsheetml/2006/main" r="L49" s="39">
        <v xmlns="http://schemas.openxmlformats.org/spreadsheetml/2006/main">0</v>
      </c>
      <c xmlns="http://schemas.openxmlformats.org/spreadsheetml/2006/main" r="P49" s="111">
        <v xmlns="http://schemas.openxmlformats.org/spreadsheetml/2006/main">0</v>
      </c>
      <c xmlns="http://schemas.openxmlformats.org/spreadsheetml/2006/main" r="Q49" s="111">
        <v xmlns="http://schemas.openxmlformats.org/spreadsheetml/2006/main">0</v>
      </c>
      <c xmlns="http://schemas.openxmlformats.org/spreadsheetml/2006/main" r="R49" s="111">
        <v xmlns="http://schemas.openxmlformats.org/spreadsheetml/2006/main">0</v>
      </c>
    </row>
    <row xmlns:x14ac="http://schemas.microsoft.com/office/spreadsheetml/2009/9/ac" xmlns="http://schemas.openxmlformats.org/spreadsheetml/2006/main" r="50" spans="1:20" ht="12.75" customHeight="1" x14ac:dyDescent="0.2">
      <c xmlns="http://schemas.openxmlformats.org/spreadsheetml/2006/main" r="A50" s="40" t="s">
        <v xmlns="http://schemas.openxmlformats.org/spreadsheetml/2006/main">390</v>
      </c>
      <c xmlns="http://schemas.openxmlformats.org/spreadsheetml/2006/main" r="B50" s="186" t="s">
        <v xmlns="http://schemas.openxmlformats.org/spreadsheetml/2006/main">391</v>
      </c>
      <c xmlns="http://schemas.openxmlformats.org/spreadsheetml/2006/main" r="C50" s="42"/>
      <c xmlns="http://schemas.openxmlformats.org/spreadsheetml/2006/main" r="D50" s="42"/>
      <c xmlns="http://schemas.openxmlformats.org/spreadsheetml/2006/main" r="E50" s="55"/>
      <c xmlns="http://schemas.openxmlformats.org/spreadsheetml/2006/main" r="F50" s="177"/>
      <c xmlns="http://schemas.openxmlformats.org/spreadsheetml/2006/main" r="G50" s="42"/>
      <c xmlns="http://schemas.openxmlformats.org/spreadsheetml/2006/main" r="H50" s="39">
        <v xmlns="http://schemas.openxmlformats.org/spreadsheetml/2006/main">0</v>
      </c>
      <c xmlns="http://schemas.openxmlformats.org/spreadsheetml/2006/main" r="I50" s="232">
        <v xmlns="http://schemas.openxmlformats.org/spreadsheetml/2006/main">0</v>
      </c>
      <c xmlns="http://schemas.openxmlformats.org/spreadsheetml/2006/main" r="J50" s="230"/>
      <c xmlns="http://schemas.openxmlformats.org/spreadsheetml/2006/main" r="K50" s="39">
        <v xmlns="http://schemas.openxmlformats.org/spreadsheetml/2006/main">0</v>
      </c>
      <c xmlns="http://schemas.openxmlformats.org/spreadsheetml/2006/main" r="L50" s="39">
        <v xmlns="http://schemas.openxmlformats.org/spreadsheetml/2006/main">0</v>
      </c>
      <c xmlns="http://schemas.openxmlformats.org/spreadsheetml/2006/main" r="M50" s="189" t="s">
        <v xmlns="http://schemas.openxmlformats.org/spreadsheetml/2006/main">392</v>
      </c>
      <c xmlns="http://schemas.openxmlformats.org/spreadsheetml/2006/main" r="N50" s="177" t="s">
        <v xmlns="http://schemas.openxmlformats.org/spreadsheetml/2006/main">393</v>
      </c>
      <c xmlns="http://schemas.openxmlformats.org/spreadsheetml/2006/main" r="P50" s="111">
        <v xmlns="http://schemas.openxmlformats.org/spreadsheetml/2006/main">0</v>
      </c>
      <c xmlns="http://schemas.openxmlformats.org/spreadsheetml/2006/main" r="Q50" s="111">
        <v xmlns="http://schemas.openxmlformats.org/spreadsheetml/2006/main">0</v>
      </c>
      <c xmlns="http://schemas.openxmlformats.org/spreadsheetml/2006/main" r="R50" s="111">
        <v xmlns="http://schemas.openxmlformats.org/spreadsheetml/2006/main">0</v>
      </c>
    </row>
    <row xmlns:x14ac="http://schemas.microsoft.com/office/spreadsheetml/2009/9/ac" xmlns="http://schemas.openxmlformats.org/spreadsheetml/2006/main" r="51" spans="1:20" ht="12.75" customHeight="1" x14ac:dyDescent="0.2">
      <c xmlns="http://schemas.openxmlformats.org/spreadsheetml/2006/main" r="A51" s="40" t="s">
        <v xmlns="http://schemas.openxmlformats.org/spreadsheetml/2006/main">394</v>
      </c>
      <c xmlns="http://schemas.openxmlformats.org/spreadsheetml/2006/main" r="B51" s="186" t="s">
        <v xmlns="http://schemas.openxmlformats.org/spreadsheetml/2006/main">395</v>
      </c>
      <c xmlns="http://schemas.openxmlformats.org/spreadsheetml/2006/main" r="C51" s="42"/>
      <c xmlns="http://schemas.openxmlformats.org/spreadsheetml/2006/main" r="D51" s="42"/>
      <c xmlns="http://schemas.openxmlformats.org/spreadsheetml/2006/main" r="E51" s="55"/>
      <c xmlns="http://schemas.openxmlformats.org/spreadsheetml/2006/main" r="F51" s="177"/>
      <c xmlns="http://schemas.openxmlformats.org/spreadsheetml/2006/main" r="G51" s="42"/>
      <c xmlns="http://schemas.openxmlformats.org/spreadsheetml/2006/main" r="H51" s="39">
        <v xmlns="http://schemas.openxmlformats.org/spreadsheetml/2006/main">0</v>
      </c>
      <c xmlns="http://schemas.openxmlformats.org/spreadsheetml/2006/main" r="I51" s="232">
        <v xmlns="http://schemas.openxmlformats.org/spreadsheetml/2006/main">0</v>
      </c>
      <c xmlns="http://schemas.openxmlformats.org/spreadsheetml/2006/main" r="J51" s="230"/>
      <c xmlns="http://schemas.openxmlformats.org/spreadsheetml/2006/main" r="K51" s="39">
        <v xmlns="http://schemas.openxmlformats.org/spreadsheetml/2006/main">0</v>
      </c>
      <c xmlns="http://schemas.openxmlformats.org/spreadsheetml/2006/main" r="L51" s="39">
        <v xmlns="http://schemas.openxmlformats.org/spreadsheetml/2006/main">0</v>
      </c>
      <c xmlns="http://schemas.openxmlformats.org/spreadsheetml/2006/main" r="M51" s="189" t="s">
        <v xmlns="http://schemas.openxmlformats.org/spreadsheetml/2006/main">396</v>
      </c>
      <c xmlns="http://schemas.openxmlformats.org/spreadsheetml/2006/main" r="N51" s="177" t="s">
        <v xmlns="http://schemas.openxmlformats.org/spreadsheetml/2006/main">397</v>
      </c>
      <c xmlns="http://schemas.openxmlformats.org/spreadsheetml/2006/main" r="P51" s="111">
        <v xmlns="http://schemas.openxmlformats.org/spreadsheetml/2006/main">0</v>
      </c>
      <c xmlns="http://schemas.openxmlformats.org/spreadsheetml/2006/main" r="Q51" s="111">
        <v xmlns="http://schemas.openxmlformats.org/spreadsheetml/2006/main">0</v>
      </c>
      <c xmlns="http://schemas.openxmlformats.org/spreadsheetml/2006/main" r="R51" s="111">
        <v xmlns="http://schemas.openxmlformats.org/spreadsheetml/2006/main">0</v>
      </c>
    </row>
    <row xmlns:x14ac="http://schemas.microsoft.com/office/spreadsheetml/2009/9/ac" xmlns="http://schemas.openxmlformats.org/spreadsheetml/2006/main" r="52" spans="1:20" ht="12.75" customHeight="1" x14ac:dyDescent="0.25">
      <c xmlns="http://schemas.openxmlformats.org/spreadsheetml/2006/main" r="A52" s="50">
        <v xmlns="http://schemas.openxmlformats.org/spreadsheetml/2006/main">1320</v>
      </c>
      <c xmlns="http://schemas.openxmlformats.org/spreadsheetml/2006/main" r="B52" s="98" t="s">
        <v xmlns="http://schemas.openxmlformats.org/spreadsheetml/2006/main">398</v>
      </c>
      <c xmlns="http://schemas.openxmlformats.org/spreadsheetml/2006/main" r="C52" s="52" t="s">
        <v xmlns="http://schemas.openxmlformats.org/spreadsheetml/2006/main">399</v>
      </c>
      <c xmlns="http://schemas.openxmlformats.org/spreadsheetml/2006/main" r="D52" s="52" t="s">
        <v xmlns="http://schemas.openxmlformats.org/spreadsheetml/2006/main">400</v>
      </c>
      <c xmlns="http://schemas.openxmlformats.org/spreadsheetml/2006/main" r="E52" s="54">
        <v xmlns="http://schemas.openxmlformats.org/spreadsheetml/2006/main">824928</v>
      </c>
      <c xmlns="http://schemas.openxmlformats.org/spreadsheetml/2006/main" r="F52" s="54">
        <v xmlns="http://schemas.openxmlformats.org/spreadsheetml/2006/main">857928</v>
      </c>
      <c xmlns="http://schemas.openxmlformats.org/spreadsheetml/2006/main" r="G52" s="52"/>
      <c xmlns="http://schemas.openxmlformats.org/spreadsheetml/2006/main" r="H52" s="54">
        <v xmlns="http://schemas.openxmlformats.org/spreadsheetml/2006/main">862368</v>
      </c>
      <c xmlns="http://schemas.openxmlformats.org/spreadsheetml/2006/main" r="I52" s="240">
        <f xmlns="http://schemas.openxmlformats.org/spreadsheetml/2006/main">SUM(I41:I51)</f>
        <v xmlns="http://schemas.openxmlformats.org/spreadsheetml/2006/main">904527.40999999992</v>
      </c>
      <c xmlns="http://schemas.openxmlformats.org/spreadsheetml/2006/main" r="J52" s="54"/>
      <c xmlns="http://schemas.openxmlformats.org/spreadsheetml/2006/main" r="K52" s="54">
        <v xmlns="http://schemas.openxmlformats.org/spreadsheetml/2006/main">896862.71999999997</v>
      </c>
      <c xmlns="http://schemas.openxmlformats.org/spreadsheetml/2006/main" r="L52" s="54">
        <v xmlns="http://schemas.openxmlformats.org/spreadsheetml/2006/main">932737.22879999992</v>
      </c>
      <c xmlns="http://schemas.openxmlformats.org/spreadsheetml/2006/main" r="M52" s="215">
        <f xmlns="http://schemas.openxmlformats.org/spreadsheetml/2006/main">SUM(H52:L52)</f>
        <v xmlns="http://schemas.openxmlformats.org/spreadsheetml/2006/main">3596495.3587999996</v>
      </c>
      <c xmlns="http://schemas.openxmlformats.org/spreadsheetml/2006/main" r="P52" s="213">
        <f xmlns="http://schemas.openxmlformats.org/spreadsheetml/2006/main">SUM(P41:P51)</f>
        <v xmlns="http://schemas.openxmlformats.org/spreadsheetml/2006/main">868608</v>
      </c>
      <c xmlns="http://schemas.openxmlformats.org/spreadsheetml/2006/main" r="Q52" s="213">
        <f xmlns="http://schemas.openxmlformats.org/spreadsheetml/2006/main" t="shared" ref="Q52:R52" si="1">SUM(Q41:Q51)</f>
        <v xmlns="http://schemas.openxmlformats.org/spreadsheetml/2006/main">903352.31999999995</v>
      </c>
      <c xmlns="http://schemas.openxmlformats.org/spreadsheetml/2006/main" r="R52" s="213">
        <f xmlns="http://schemas.openxmlformats.org/spreadsheetml/2006/main" t="shared" si="1"/>
        <v xmlns="http://schemas.openxmlformats.org/spreadsheetml/2006/main">939486.41280000005</v>
      </c>
      <c xmlns="http://schemas.openxmlformats.org/spreadsheetml/2006/main" r="S52" s="214">
        <f xmlns="http://schemas.openxmlformats.org/spreadsheetml/2006/main">SUM(P52:R52)</f>
        <v xmlns="http://schemas.openxmlformats.org/spreadsheetml/2006/main">2711446.7327999999</v>
      </c>
      <c xmlns="http://schemas.openxmlformats.org/spreadsheetml/2006/main" r="T52" s="217">
        <f xmlns="http://schemas.openxmlformats.org/spreadsheetml/2006/main">(S52/M52)/100</f>
        <v xmlns="http://schemas.openxmlformats.org/spreadsheetml/2006/main">7.5391359150945667E-3</v>
      </c>
    </row>
    <row xmlns:x14ac="http://schemas.microsoft.com/office/spreadsheetml/2009/9/ac" xmlns="http://schemas.openxmlformats.org/spreadsheetml/2006/main" r="53" spans="1:20" ht="12.75" customHeight="1" x14ac:dyDescent="0.2">
      <c xmlns="http://schemas.openxmlformats.org/spreadsheetml/2006/main" r="A53" s="90">
        <v xmlns="http://schemas.openxmlformats.org/spreadsheetml/2006/main">1321</v>
      </c>
      <c xmlns="http://schemas.openxmlformats.org/spreadsheetml/2006/main" r="B53" s="91" t="s">
        <v xmlns="http://schemas.openxmlformats.org/spreadsheetml/2006/main">401</v>
      </c>
      <c xmlns="http://schemas.openxmlformats.org/spreadsheetml/2006/main" r="C53" s="92" t="s">
        <v xmlns="http://schemas.openxmlformats.org/spreadsheetml/2006/main">402</v>
      </c>
      <c xmlns="http://schemas.openxmlformats.org/spreadsheetml/2006/main" r="D53" s="92" t="s">
        <v xmlns="http://schemas.openxmlformats.org/spreadsheetml/2006/main">403</v>
      </c>
      <c xmlns="http://schemas.openxmlformats.org/spreadsheetml/2006/main" r="E53" s="99">
        <v xmlns="http://schemas.openxmlformats.org/spreadsheetml/2006/main">0</v>
      </c>
      <c xmlns="http://schemas.openxmlformats.org/spreadsheetml/2006/main" r="F53" s="99">
        <v xmlns="http://schemas.openxmlformats.org/spreadsheetml/2006/main">400000</v>
      </c>
      <c xmlns="http://schemas.openxmlformats.org/spreadsheetml/2006/main" r="G53" s="92"/>
      <c xmlns="http://schemas.openxmlformats.org/spreadsheetml/2006/main" r="H53" s="93">
        <v xmlns="http://schemas.openxmlformats.org/spreadsheetml/2006/main">0</v>
      </c>
      <c xmlns="http://schemas.openxmlformats.org/spreadsheetml/2006/main" r="I53" s="232">
        <v xmlns="http://schemas.openxmlformats.org/spreadsheetml/2006/main">0</v>
      </c>
      <c xmlns="http://schemas.openxmlformats.org/spreadsheetml/2006/main" r="J53" s="93"/>
      <c xmlns="http://schemas.openxmlformats.org/spreadsheetml/2006/main" r="K53" s="99">
        <v xmlns="http://schemas.openxmlformats.org/spreadsheetml/2006/main">0</v>
      </c>
      <c xmlns="http://schemas.openxmlformats.org/spreadsheetml/2006/main" r="L53" s="99">
        <v xmlns="http://schemas.openxmlformats.org/spreadsheetml/2006/main">400000</v>
      </c>
      <c xmlns="http://schemas.openxmlformats.org/spreadsheetml/2006/main" r="P53" s="111"/>
      <c xmlns="http://schemas.openxmlformats.org/spreadsheetml/2006/main" r="Q53" s="111"/>
      <c xmlns="http://schemas.openxmlformats.org/spreadsheetml/2006/main" r="R53" s="111"/>
    </row>
    <row xmlns:x14ac="http://schemas.microsoft.com/office/spreadsheetml/2009/9/ac" xmlns="http://schemas.openxmlformats.org/spreadsheetml/2006/main" r="54" spans="1:20" ht="12.75" customHeight="1" x14ac:dyDescent="0.25">
      <c xmlns="http://schemas.openxmlformats.org/spreadsheetml/2006/main" r="A54" s="40">
        <v xmlns="http://schemas.openxmlformats.org/spreadsheetml/2006/main">1322</v>
      </c>
      <c xmlns="http://schemas.openxmlformats.org/spreadsheetml/2006/main" r="B54" s="43" t="s">
        <v xmlns="http://schemas.openxmlformats.org/spreadsheetml/2006/main">404</v>
      </c>
      <c xmlns="http://schemas.openxmlformats.org/spreadsheetml/2006/main" r="C54" s="42"/>
      <c xmlns="http://schemas.openxmlformats.org/spreadsheetml/2006/main" r="D54" s="42"/>
      <c xmlns="http://schemas.openxmlformats.org/spreadsheetml/2006/main" r="E54" s="39">
        <v xmlns="http://schemas.openxmlformats.org/spreadsheetml/2006/main">35000</v>
      </c>
      <c xmlns="http://schemas.openxmlformats.org/spreadsheetml/2006/main" r="F54" s="39">
        <v xmlns="http://schemas.openxmlformats.org/spreadsheetml/2006/main">10000</v>
      </c>
      <c xmlns="http://schemas.openxmlformats.org/spreadsheetml/2006/main" r="G54" s="42"/>
      <c xmlns="http://schemas.openxmlformats.org/spreadsheetml/2006/main" r="H54" s="39">
        <v xmlns="http://schemas.openxmlformats.org/spreadsheetml/2006/main">35000</v>
      </c>
      <c xmlns="http://schemas.openxmlformats.org/spreadsheetml/2006/main" r="I54" s="232">
        <v xmlns="http://schemas.openxmlformats.org/spreadsheetml/2006/main">47365.88</v>
      </c>
      <c xmlns="http://schemas.openxmlformats.org/spreadsheetml/2006/main" r="J54" s="39"/>
      <c xmlns="http://schemas.openxmlformats.org/spreadsheetml/2006/main" r="K54" s="39">
        <v xmlns="http://schemas.openxmlformats.org/spreadsheetml/2006/main">35000</v>
      </c>
      <c xmlns="http://schemas.openxmlformats.org/spreadsheetml/2006/main" r="L54" s="39">
        <v xmlns="http://schemas.openxmlformats.org/spreadsheetml/2006/main">10000</v>
      </c>
      <c xmlns="http://schemas.openxmlformats.org/spreadsheetml/2006/main" r="M54" s="215">
        <f xmlns="http://schemas.openxmlformats.org/spreadsheetml/2006/main">M30+M52</f>
        <v xmlns="http://schemas.openxmlformats.org/spreadsheetml/2006/main">16474540.691839999</v>
      </c>
      <c xmlns="http://schemas.openxmlformats.org/spreadsheetml/2006/main" r="S54" s="214">
        <f xmlns="http://schemas.openxmlformats.org/spreadsheetml/2006/main">S30+S52</f>
        <v xmlns="http://schemas.openxmlformats.org/spreadsheetml/2006/main">12403310.499839999</v>
      </c>
      <c xmlns="http://schemas.openxmlformats.org/spreadsheetml/2006/main" r="T54" s="216">
        <f xmlns="http://schemas.openxmlformats.org/spreadsheetml/2006/main">(S54/M54)/100</f>
        <v xmlns="http://schemas.openxmlformats.org/spreadsheetml/2006/main">7.5287746905038019E-3</v>
      </c>
    </row>
    <row xmlns:x14ac="http://schemas.microsoft.com/office/spreadsheetml/2009/9/ac" xmlns="http://schemas.openxmlformats.org/spreadsheetml/2006/main" r="55" spans="1:20" ht="12.75" customHeight="1" x14ac:dyDescent="0.2">
      <c xmlns="http://schemas.openxmlformats.org/spreadsheetml/2006/main" r="A55" s="40">
        <v xmlns="http://schemas.openxmlformats.org/spreadsheetml/2006/main">1323</v>
      </c>
      <c xmlns="http://schemas.openxmlformats.org/spreadsheetml/2006/main" r="B55" s="43" t="s">
        <v xmlns="http://schemas.openxmlformats.org/spreadsheetml/2006/main">405</v>
      </c>
      <c xmlns="http://schemas.openxmlformats.org/spreadsheetml/2006/main" r="C55" s="42"/>
      <c xmlns="http://schemas.openxmlformats.org/spreadsheetml/2006/main" r="D55" s="42"/>
      <c xmlns="http://schemas.openxmlformats.org/spreadsheetml/2006/main" r="E55" s="39">
        <v xmlns="http://schemas.openxmlformats.org/spreadsheetml/2006/main">35000</v>
      </c>
      <c xmlns="http://schemas.openxmlformats.org/spreadsheetml/2006/main" r="F55" s="39">
        <v xmlns="http://schemas.openxmlformats.org/spreadsheetml/2006/main">0</v>
      </c>
      <c xmlns="http://schemas.openxmlformats.org/spreadsheetml/2006/main" r="G55" s="42"/>
      <c xmlns="http://schemas.openxmlformats.org/spreadsheetml/2006/main" r="H55" s="39">
        <v xmlns="http://schemas.openxmlformats.org/spreadsheetml/2006/main">35000</v>
      </c>
      <c xmlns="http://schemas.openxmlformats.org/spreadsheetml/2006/main" r="I55" s="232">
        <v xmlns="http://schemas.openxmlformats.org/spreadsheetml/2006/main">28802.47</v>
      </c>
      <c xmlns="http://schemas.openxmlformats.org/spreadsheetml/2006/main" r="J55" s="39"/>
      <c xmlns="http://schemas.openxmlformats.org/spreadsheetml/2006/main" r="K55" s="39">
        <v xmlns="http://schemas.openxmlformats.org/spreadsheetml/2006/main">35000</v>
      </c>
      <c xmlns="http://schemas.openxmlformats.org/spreadsheetml/2006/main" r="L55" s="39">
        <v xmlns="http://schemas.openxmlformats.org/spreadsheetml/2006/main">0</v>
      </c>
    </row>
    <row xmlns:x14ac="http://schemas.microsoft.com/office/spreadsheetml/2009/9/ac" xmlns="http://schemas.openxmlformats.org/spreadsheetml/2006/main" r="56" spans="1:20" ht="12.75" customHeight="1" x14ac:dyDescent="0.2">
      <c xmlns="http://schemas.openxmlformats.org/spreadsheetml/2006/main" r="A56" s="40">
        <v xmlns="http://schemas.openxmlformats.org/spreadsheetml/2006/main">1324</v>
      </c>
      <c xmlns="http://schemas.openxmlformats.org/spreadsheetml/2006/main" r="B56" s="43" t="s">
        <v xmlns="http://schemas.openxmlformats.org/spreadsheetml/2006/main">406</v>
      </c>
      <c xmlns="http://schemas.openxmlformats.org/spreadsheetml/2006/main" r="C56" s="42"/>
      <c xmlns="http://schemas.openxmlformats.org/spreadsheetml/2006/main" r="D56" s="42"/>
      <c xmlns="http://schemas.openxmlformats.org/spreadsheetml/2006/main" r="E56" s="39">
        <v xmlns="http://schemas.openxmlformats.org/spreadsheetml/2006/main">35000</v>
      </c>
      <c xmlns="http://schemas.openxmlformats.org/spreadsheetml/2006/main" r="F56" s="39">
        <v xmlns="http://schemas.openxmlformats.org/spreadsheetml/2006/main">0</v>
      </c>
      <c xmlns="http://schemas.openxmlformats.org/spreadsheetml/2006/main" r="G56" s="42"/>
      <c xmlns="http://schemas.openxmlformats.org/spreadsheetml/2006/main" r="H56" s="39">
        <v xmlns="http://schemas.openxmlformats.org/spreadsheetml/2006/main">35000</v>
      </c>
      <c xmlns="http://schemas.openxmlformats.org/spreadsheetml/2006/main" r="I56" s="232">
        <v xmlns="http://schemas.openxmlformats.org/spreadsheetml/2006/main">28802.42</v>
      </c>
      <c xmlns="http://schemas.openxmlformats.org/spreadsheetml/2006/main" r="J56" s="39"/>
      <c xmlns="http://schemas.openxmlformats.org/spreadsheetml/2006/main" r="K56" s="39">
        <v xmlns="http://schemas.openxmlformats.org/spreadsheetml/2006/main">35000</v>
      </c>
      <c xmlns="http://schemas.openxmlformats.org/spreadsheetml/2006/main" r="L56" s="39">
        <v xmlns="http://schemas.openxmlformats.org/spreadsheetml/2006/main">0</v>
      </c>
    </row>
    <row xmlns:x14ac="http://schemas.microsoft.com/office/spreadsheetml/2009/9/ac" xmlns="http://schemas.openxmlformats.org/spreadsheetml/2006/main" r="57" spans="1:20" ht="12.75" customHeight="1" x14ac:dyDescent="0.2">
      <c xmlns="http://schemas.openxmlformats.org/spreadsheetml/2006/main" r="A57" s="40">
        <v xmlns="http://schemas.openxmlformats.org/spreadsheetml/2006/main">1399</v>
      </c>
      <c xmlns="http://schemas.openxmlformats.org/spreadsheetml/2006/main" r="B57" s="37" t="s">
        <v xmlns="http://schemas.openxmlformats.org/spreadsheetml/2006/main">407</v>
      </c>
      <c xmlns="http://schemas.openxmlformats.org/spreadsheetml/2006/main" r="C57" s="38"/>
      <c xmlns="http://schemas.openxmlformats.org/spreadsheetml/2006/main" r="D57" s="38"/>
      <c xmlns="http://schemas.openxmlformats.org/spreadsheetml/2006/main" r="E57" s="47">
        <f xmlns="http://schemas.openxmlformats.org/spreadsheetml/2006/main">SUM(E52:E56)</f>
        <v xmlns="http://schemas.openxmlformats.org/spreadsheetml/2006/main">929928</v>
      </c>
      <c xmlns="http://schemas.openxmlformats.org/spreadsheetml/2006/main" r="F57" s="47">
        <f xmlns="http://schemas.openxmlformats.org/spreadsheetml/2006/main">SUM(F52:F56)</f>
        <v xmlns="http://schemas.openxmlformats.org/spreadsheetml/2006/main">1267928</v>
      </c>
      <c xmlns="http://schemas.openxmlformats.org/spreadsheetml/2006/main" r="G57" s="38"/>
      <c xmlns="http://schemas.openxmlformats.org/spreadsheetml/2006/main" r="H57" s="47">
        <f xmlns="http://schemas.openxmlformats.org/spreadsheetml/2006/main">SUM(H52:H56)</f>
        <v xmlns="http://schemas.openxmlformats.org/spreadsheetml/2006/main">967368</v>
      </c>
      <c xmlns="http://schemas.openxmlformats.org/spreadsheetml/2006/main" r="I57" s="237">
        <f xmlns="http://schemas.openxmlformats.org/spreadsheetml/2006/main">SUM(I52:I56)</f>
        <v xmlns="http://schemas.openxmlformats.org/spreadsheetml/2006/main">1009498.1799999999</v>
      </c>
      <c xmlns="http://schemas.openxmlformats.org/spreadsheetml/2006/main" r="J57" s="47"/>
      <c xmlns="http://schemas.openxmlformats.org/spreadsheetml/2006/main" r="K57" s="47">
        <f xmlns="http://schemas.openxmlformats.org/spreadsheetml/2006/main">SUM(K52:K56)</f>
        <v xmlns="http://schemas.openxmlformats.org/spreadsheetml/2006/main">1001862.72</v>
      </c>
      <c xmlns="http://schemas.openxmlformats.org/spreadsheetml/2006/main" r="L57" s="47">
        <f xmlns="http://schemas.openxmlformats.org/spreadsheetml/2006/main">SUM(L52:L56)</f>
        <v xmlns="http://schemas.openxmlformats.org/spreadsheetml/2006/main">1342737.2287999999</v>
      </c>
    </row>
    <row xmlns:x14ac="http://schemas.microsoft.com/office/spreadsheetml/2009/9/ac" xmlns="http://schemas.openxmlformats.org/spreadsheetml/2006/main" r="58" spans="1:20" ht="12.75" customHeight="1" x14ac:dyDescent="0.2">
      <c xmlns="http://schemas.openxmlformats.org/spreadsheetml/2006/main" r="A58" s="40"/>
      <c xmlns="http://schemas.openxmlformats.org/spreadsheetml/2006/main" r="B58" s="37"/>
      <c xmlns="http://schemas.openxmlformats.org/spreadsheetml/2006/main" r="C58" s="38"/>
      <c xmlns="http://schemas.openxmlformats.org/spreadsheetml/2006/main" r="D58" s="38"/>
      <c xmlns="http://schemas.openxmlformats.org/spreadsheetml/2006/main" r="E58" s="39"/>
      <c xmlns="http://schemas.openxmlformats.org/spreadsheetml/2006/main" r="G58" s="38"/>
      <c xmlns="http://schemas.openxmlformats.org/spreadsheetml/2006/main" r="H58" s="39"/>
      <c xmlns="http://schemas.openxmlformats.org/spreadsheetml/2006/main" r="I58" s="238"/>
      <c xmlns="http://schemas.openxmlformats.org/spreadsheetml/2006/main" r="J58" s="39"/>
      <c xmlns="http://schemas.openxmlformats.org/spreadsheetml/2006/main" r="K58" s="39"/>
      <c xmlns="http://schemas.openxmlformats.org/spreadsheetml/2006/main" r="L58" s="39"/>
    </row>
    <row xmlns:x14ac="http://schemas.microsoft.com/office/spreadsheetml/2009/9/ac" xmlns="http://schemas.openxmlformats.org/spreadsheetml/2006/main" r="59" spans="1:20" ht="12.75" customHeight="1" x14ac:dyDescent="0.2">
      <c xmlns="http://schemas.openxmlformats.org/spreadsheetml/2006/main" r="A59" s="50">
        <v xmlns="http://schemas.openxmlformats.org/spreadsheetml/2006/main">1600</v>
      </c>
      <c xmlns="http://schemas.openxmlformats.org/spreadsheetml/2006/main" r="B59" s="51" t="s">
        <v xmlns="http://schemas.openxmlformats.org/spreadsheetml/2006/main">408</v>
      </c>
      <c xmlns="http://schemas.openxmlformats.org/spreadsheetml/2006/main" r="C59" s="52"/>
      <c xmlns="http://schemas.openxmlformats.org/spreadsheetml/2006/main" r="D59" s="52"/>
      <c xmlns="http://schemas.openxmlformats.org/spreadsheetml/2006/main" r="E59" s="53"/>
      <c xmlns="http://schemas.openxmlformats.org/spreadsheetml/2006/main" r="F59" s="31"/>
      <c xmlns="http://schemas.openxmlformats.org/spreadsheetml/2006/main" r="G59" s="52"/>
      <c xmlns="http://schemas.openxmlformats.org/spreadsheetml/2006/main" r="H59" s="54"/>
      <c xmlns="http://schemas.openxmlformats.org/spreadsheetml/2006/main" r="I59" s="240"/>
      <c xmlns="http://schemas.openxmlformats.org/spreadsheetml/2006/main" r="J59" s="54"/>
      <c xmlns="http://schemas.openxmlformats.org/spreadsheetml/2006/main" r="K59" s="54"/>
      <c xmlns="http://schemas.openxmlformats.org/spreadsheetml/2006/main" r="L59" s="54"/>
    </row>
    <row xmlns:x14ac="http://schemas.microsoft.com/office/spreadsheetml/2009/9/ac" xmlns="http://schemas.openxmlformats.org/spreadsheetml/2006/main" r="60" spans="1:20" ht="12.75" customHeight="1" x14ac:dyDescent="0.2">
      <c xmlns="http://schemas.openxmlformats.org/spreadsheetml/2006/main" r="A60" s="40">
        <v xmlns="http://schemas.openxmlformats.org/spreadsheetml/2006/main">1601</v>
      </c>
      <c xmlns="http://schemas.openxmlformats.org/spreadsheetml/2006/main" r="B60" s="43" t="s">
        <v xmlns="http://schemas.openxmlformats.org/spreadsheetml/2006/main">409</v>
      </c>
      <c xmlns="http://schemas.openxmlformats.org/spreadsheetml/2006/main" r="C60" s="42"/>
      <c xmlns="http://schemas.openxmlformats.org/spreadsheetml/2006/main" r="D60" s="42"/>
      <c xmlns="http://schemas.openxmlformats.org/spreadsheetml/2006/main" r="E60" s="39">
        <v xmlns="http://schemas.openxmlformats.org/spreadsheetml/2006/main">60000</v>
      </c>
      <c xmlns="http://schemas.openxmlformats.org/spreadsheetml/2006/main" r="F60" s="39">
        <v xmlns="http://schemas.openxmlformats.org/spreadsheetml/2006/main">60000</v>
      </c>
      <c xmlns="http://schemas.openxmlformats.org/spreadsheetml/2006/main" r="G60" s="42"/>
      <c xmlns="http://schemas.openxmlformats.org/spreadsheetml/2006/main" r="H60" s="39">
        <v xmlns="http://schemas.openxmlformats.org/spreadsheetml/2006/main">60000</v>
      </c>
      <c xmlns="http://schemas.openxmlformats.org/spreadsheetml/2006/main" r="I60" s="232">
        <v xmlns="http://schemas.openxmlformats.org/spreadsheetml/2006/main">69973.58</v>
      </c>
      <c xmlns="http://schemas.openxmlformats.org/spreadsheetml/2006/main" r="J60" s="39"/>
      <c xmlns="http://schemas.openxmlformats.org/spreadsheetml/2006/main" r="K60" s="39">
        <v xmlns="http://schemas.openxmlformats.org/spreadsheetml/2006/main">60000</v>
      </c>
      <c xmlns="http://schemas.openxmlformats.org/spreadsheetml/2006/main" r="L60" s="39">
        <v xmlns="http://schemas.openxmlformats.org/spreadsheetml/2006/main">60000</v>
      </c>
    </row>
    <row xmlns:x14ac="http://schemas.microsoft.com/office/spreadsheetml/2009/9/ac" xmlns="http://schemas.openxmlformats.org/spreadsheetml/2006/main" r="61" spans="1:20" ht="12.75" customHeight="1" x14ac:dyDescent="0.2">
      <c xmlns="http://schemas.openxmlformats.org/spreadsheetml/2006/main" r="A61" s="40">
        <v xmlns="http://schemas.openxmlformats.org/spreadsheetml/2006/main">1699</v>
      </c>
      <c xmlns="http://schemas.openxmlformats.org/spreadsheetml/2006/main" r="B61" s="37" t="s">
        <v xmlns="http://schemas.openxmlformats.org/spreadsheetml/2006/main">410</v>
      </c>
      <c xmlns="http://schemas.openxmlformats.org/spreadsheetml/2006/main" r="C61" s="38"/>
      <c xmlns="http://schemas.openxmlformats.org/spreadsheetml/2006/main" r="D61" s="38"/>
      <c xmlns="http://schemas.openxmlformats.org/spreadsheetml/2006/main" r="E61" s="54">
        <f xmlns="http://schemas.openxmlformats.org/spreadsheetml/2006/main">E60</f>
        <v xmlns="http://schemas.openxmlformats.org/spreadsheetml/2006/main">60000</v>
      </c>
      <c xmlns="http://schemas.openxmlformats.org/spreadsheetml/2006/main" r="F61" s="54">
        <f xmlns="http://schemas.openxmlformats.org/spreadsheetml/2006/main">F60</f>
        <v xmlns="http://schemas.openxmlformats.org/spreadsheetml/2006/main">60000</v>
      </c>
      <c xmlns="http://schemas.openxmlformats.org/spreadsheetml/2006/main" r="G61" s="38"/>
      <c xmlns="http://schemas.openxmlformats.org/spreadsheetml/2006/main" r="H61" s="47">
        <f xmlns="http://schemas.openxmlformats.org/spreadsheetml/2006/main">SUM(H60:H60)</f>
        <v xmlns="http://schemas.openxmlformats.org/spreadsheetml/2006/main">60000</v>
      </c>
      <c xmlns="http://schemas.openxmlformats.org/spreadsheetml/2006/main" r="I61" s="283">
        <f xmlns="http://schemas.openxmlformats.org/spreadsheetml/2006/main">SUM(I60:I60)</f>
        <v xmlns="http://schemas.openxmlformats.org/spreadsheetml/2006/main">69973.58</v>
      </c>
      <c xmlns="http://schemas.openxmlformats.org/spreadsheetml/2006/main" r="J61" s="47"/>
      <c xmlns="http://schemas.openxmlformats.org/spreadsheetml/2006/main" r="K61" s="47">
        <f xmlns="http://schemas.openxmlformats.org/spreadsheetml/2006/main">SUM(K60:K60)</f>
        <v xmlns="http://schemas.openxmlformats.org/spreadsheetml/2006/main">60000</v>
      </c>
      <c xmlns="http://schemas.openxmlformats.org/spreadsheetml/2006/main" r="L61" s="47">
        <f xmlns="http://schemas.openxmlformats.org/spreadsheetml/2006/main">SUM(L60:L60)</f>
        <v xmlns="http://schemas.openxmlformats.org/spreadsheetml/2006/main">60000</v>
      </c>
    </row>
    <row xmlns:x14ac="http://schemas.microsoft.com/office/spreadsheetml/2009/9/ac" xmlns="http://schemas.openxmlformats.org/spreadsheetml/2006/main" r="62" spans="1:20" ht="12.75" customHeight="1" x14ac:dyDescent="0.2">
      <c xmlns="http://schemas.openxmlformats.org/spreadsheetml/2006/main" r="A62" s="40"/>
      <c xmlns="http://schemas.openxmlformats.org/spreadsheetml/2006/main" r="B62" s="43"/>
      <c xmlns="http://schemas.openxmlformats.org/spreadsheetml/2006/main" r="C62" s="42"/>
      <c xmlns="http://schemas.openxmlformats.org/spreadsheetml/2006/main" r="D62" s="42"/>
      <c xmlns="http://schemas.openxmlformats.org/spreadsheetml/2006/main" r="E62" s="39"/>
      <c xmlns="http://schemas.openxmlformats.org/spreadsheetml/2006/main" r="F62" s="39"/>
      <c xmlns="http://schemas.openxmlformats.org/spreadsheetml/2006/main" r="G62" s="42"/>
      <c xmlns="http://schemas.openxmlformats.org/spreadsheetml/2006/main" r="H62" s="39"/>
      <c xmlns="http://schemas.openxmlformats.org/spreadsheetml/2006/main" r="I62" s="238"/>
      <c xmlns="http://schemas.openxmlformats.org/spreadsheetml/2006/main" r="J62" s="39"/>
      <c xmlns="http://schemas.openxmlformats.org/spreadsheetml/2006/main" r="K62" s="39"/>
      <c xmlns="http://schemas.openxmlformats.org/spreadsheetml/2006/main" r="L62" s="39"/>
    </row>
    <row xmlns:x14ac="http://schemas.microsoft.com/office/spreadsheetml/2009/9/ac" xmlns="http://schemas.openxmlformats.org/spreadsheetml/2006/main" r="63" spans="1:20" ht="12.75" customHeight="1" x14ac:dyDescent="0.2">
      <c xmlns="http://schemas.openxmlformats.org/spreadsheetml/2006/main" r="A63" s="50">
        <v xmlns="http://schemas.openxmlformats.org/spreadsheetml/2006/main">10</v>
      </c>
      <c xmlns="http://schemas.openxmlformats.org/spreadsheetml/2006/main" r="B63" s="37" t="s">
        <v xmlns="http://schemas.openxmlformats.org/spreadsheetml/2006/main">411</v>
      </c>
      <c xmlns="http://schemas.openxmlformats.org/spreadsheetml/2006/main" r="C63" s="38"/>
      <c xmlns="http://schemas.openxmlformats.org/spreadsheetml/2006/main" r="D63" s="38"/>
      <c xmlns="http://schemas.openxmlformats.org/spreadsheetml/2006/main" r="E63" s="47">
        <f xmlns="http://schemas.openxmlformats.org/spreadsheetml/2006/main">E38+E57+E61+E30</f>
        <v xmlns="http://schemas.openxmlformats.org/spreadsheetml/2006/main">4190536</v>
      </c>
      <c xmlns="http://schemas.openxmlformats.org/spreadsheetml/2006/main" r="F63" s="47">
        <f xmlns="http://schemas.openxmlformats.org/spreadsheetml/2006/main">F38+F57+F61+F30</f>
        <v xmlns="http://schemas.openxmlformats.org/spreadsheetml/2006/main">4690958</v>
      </c>
      <c xmlns="http://schemas.openxmlformats.org/spreadsheetml/2006/main" r="G63" s="38"/>
      <c xmlns="http://schemas.openxmlformats.org/spreadsheetml/2006/main" r="H63" s="47">
        <f xmlns="http://schemas.openxmlformats.org/spreadsheetml/2006/main">H38+H57+H61+H30</f>
        <v xmlns="http://schemas.openxmlformats.org/spreadsheetml/2006/main">4442252.4000000004</v>
      </c>
      <c xmlns="http://schemas.openxmlformats.org/spreadsheetml/2006/main" r="I63" s="237">
        <f xmlns="http://schemas.openxmlformats.org/spreadsheetml/2006/main">I38+I57+I61+I30</f>
        <v xmlns="http://schemas.openxmlformats.org/spreadsheetml/2006/main">4393316.7699999996</v>
      </c>
      <c xmlns="http://schemas.openxmlformats.org/spreadsheetml/2006/main" r="J63" s="47"/>
      <c xmlns="http://schemas.openxmlformats.org/spreadsheetml/2006/main" r="K63" s="47">
        <f xmlns="http://schemas.openxmlformats.org/spreadsheetml/2006/main">K38+K57+K61+K30</f>
        <v xmlns="http://schemas.openxmlformats.org/spreadsheetml/2006/main">4602742.4959999993</v>
      </c>
      <c xmlns="http://schemas.openxmlformats.org/spreadsheetml/2006/main" r="L63" s="47">
        <f xmlns="http://schemas.openxmlformats.org/spreadsheetml/2006/main">L38+L57+L61+L30</f>
        <v xmlns="http://schemas.openxmlformats.org/spreadsheetml/2006/main">5129652.1958399992</v>
      </c>
    </row>
    <row xmlns:x14ac="http://schemas.microsoft.com/office/spreadsheetml/2009/9/ac" xmlns="http://schemas.openxmlformats.org/spreadsheetml/2006/main" r="64" spans="1:20" ht="12.75" customHeight="1" x14ac:dyDescent="0.2">
      <c xmlns="http://schemas.openxmlformats.org/spreadsheetml/2006/main" r="A64" s="40"/>
      <c xmlns="http://schemas.openxmlformats.org/spreadsheetml/2006/main" r="B64" s="43"/>
      <c xmlns="http://schemas.openxmlformats.org/spreadsheetml/2006/main" r="C64" s="42"/>
      <c xmlns="http://schemas.openxmlformats.org/spreadsheetml/2006/main" r="D64" s="42"/>
      <c xmlns="http://schemas.openxmlformats.org/spreadsheetml/2006/main" r="E64" s="39"/>
      <c xmlns="http://schemas.openxmlformats.org/spreadsheetml/2006/main" r="F64" s="39"/>
      <c xmlns="http://schemas.openxmlformats.org/spreadsheetml/2006/main" r="G64" s="42"/>
      <c xmlns="http://schemas.openxmlformats.org/spreadsheetml/2006/main" r="H64" s="39"/>
      <c xmlns="http://schemas.openxmlformats.org/spreadsheetml/2006/main" r="I64" s="238"/>
      <c xmlns="http://schemas.openxmlformats.org/spreadsheetml/2006/main" r="J64" s="39"/>
      <c xmlns="http://schemas.openxmlformats.org/spreadsheetml/2006/main" r="K64" s="39"/>
      <c xmlns="http://schemas.openxmlformats.org/spreadsheetml/2006/main" r="L64" s="39"/>
    </row>
    <row xmlns:x14ac="http://schemas.microsoft.com/office/spreadsheetml/2009/9/ac" xmlns="http://schemas.openxmlformats.org/spreadsheetml/2006/main" r="65" spans="1:12" ht="12.75" customHeight="1" x14ac:dyDescent="0.2">
      <c xmlns="http://schemas.openxmlformats.org/spreadsheetml/2006/main" r="A65" s="50">
        <v xmlns="http://schemas.openxmlformats.org/spreadsheetml/2006/main">20</v>
      </c>
      <c xmlns="http://schemas.openxmlformats.org/spreadsheetml/2006/main" r="B65" s="51" t="s">
        <v xmlns="http://schemas.openxmlformats.org/spreadsheetml/2006/main">412</v>
      </c>
      <c xmlns="http://schemas.openxmlformats.org/spreadsheetml/2006/main" r="C65" s="52"/>
      <c xmlns="http://schemas.openxmlformats.org/spreadsheetml/2006/main" r="D65" s="52"/>
      <c xmlns="http://schemas.openxmlformats.org/spreadsheetml/2006/main" r="E65" s="53"/>
      <c xmlns="http://schemas.openxmlformats.org/spreadsheetml/2006/main" r="F65" s="53"/>
      <c xmlns="http://schemas.openxmlformats.org/spreadsheetml/2006/main" r="G65" s="52"/>
      <c xmlns="http://schemas.openxmlformats.org/spreadsheetml/2006/main" r="H65" s="54"/>
      <c xmlns="http://schemas.openxmlformats.org/spreadsheetml/2006/main" r="I65" s="240"/>
      <c xmlns="http://schemas.openxmlformats.org/spreadsheetml/2006/main" r="J65" s="54"/>
      <c xmlns="http://schemas.openxmlformats.org/spreadsheetml/2006/main" r="K65" s="54"/>
      <c xmlns="http://schemas.openxmlformats.org/spreadsheetml/2006/main" r="L65" s="54"/>
    </row>
    <row xmlns:x14ac="http://schemas.microsoft.com/office/spreadsheetml/2009/9/ac" xmlns="http://schemas.openxmlformats.org/spreadsheetml/2006/main" r="66" spans="1:12" ht="12.75" customHeight="1" x14ac:dyDescent="0.2">
      <c xmlns="http://schemas.openxmlformats.org/spreadsheetml/2006/main" r="A66" s="40">
        <v xmlns="http://schemas.openxmlformats.org/spreadsheetml/2006/main">2101</v>
      </c>
      <c xmlns="http://schemas.openxmlformats.org/spreadsheetml/2006/main" r="B66" s="43" t="s">
        <v xmlns="http://schemas.openxmlformats.org/spreadsheetml/2006/main">413</v>
      </c>
      <c xmlns="http://schemas.openxmlformats.org/spreadsheetml/2006/main" r="C66" s="42"/>
      <c xmlns="http://schemas.openxmlformats.org/spreadsheetml/2006/main" r="D66" s="42"/>
      <c xmlns="http://schemas.openxmlformats.org/spreadsheetml/2006/main" r="E66" s="39">
        <v xmlns="http://schemas.openxmlformats.org/spreadsheetml/2006/main">125000</v>
      </c>
      <c xmlns="http://schemas.openxmlformats.org/spreadsheetml/2006/main" r="F66" s="39">
        <v xmlns="http://schemas.openxmlformats.org/spreadsheetml/2006/main">125000</v>
      </c>
      <c xmlns="http://schemas.openxmlformats.org/spreadsheetml/2006/main" r="G66" s="42"/>
      <c xmlns="http://schemas.openxmlformats.org/spreadsheetml/2006/main" r="H66" s="39">
        <v xmlns="http://schemas.openxmlformats.org/spreadsheetml/2006/main">125000</v>
      </c>
      <c xmlns="http://schemas.openxmlformats.org/spreadsheetml/2006/main" r="I66" s="232">
        <v xmlns="http://schemas.openxmlformats.org/spreadsheetml/2006/main">0</v>
      </c>
      <c xmlns="http://schemas.openxmlformats.org/spreadsheetml/2006/main" r="J66" s="39"/>
      <c xmlns="http://schemas.openxmlformats.org/spreadsheetml/2006/main" r="K66" s="39">
        <v xmlns="http://schemas.openxmlformats.org/spreadsheetml/2006/main">125000</v>
      </c>
      <c xmlns="http://schemas.openxmlformats.org/spreadsheetml/2006/main" r="L66" s="39">
        <v xmlns="http://schemas.openxmlformats.org/spreadsheetml/2006/main">125000</v>
      </c>
    </row>
    <row xmlns:x14ac="http://schemas.microsoft.com/office/spreadsheetml/2009/9/ac" xmlns="http://schemas.openxmlformats.org/spreadsheetml/2006/main" r="67" spans="1:12" ht="12.75" customHeight="1" x14ac:dyDescent="0.2">
      <c xmlns="http://schemas.openxmlformats.org/spreadsheetml/2006/main" r="A67" s="40">
        <v xmlns="http://schemas.openxmlformats.org/spreadsheetml/2006/main">2102</v>
      </c>
      <c xmlns="http://schemas.openxmlformats.org/spreadsheetml/2006/main" r="B67" s="44" t="s">
        <v xmlns="http://schemas.openxmlformats.org/spreadsheetml/2006/main">414</v>
      </c>
      <c xmlns="http://schemas.openxmlformats.org/spreadsheetml/2006/main" r="C67" s="42"/>
      <c xmlns="http://schemas.openxmlformats.org/spreadsheetml/2006/main" r="D67" s="42"/>
      <c xmlns="http://schemas.openxmlformats.org/spreadsheetml/2006/main" r="E67" s="39">
        <v xmlns="http://schemas.openxmlformats.org/spreadsheetml/2006/main">30000</v>
      </c>
      <c xmlns="http://schemas.openxmlformats.org/spreadsheetml/2006/main" r="F67" s="39">
        <v xmlns="http://schemas.openxmlformats.org/spreadsheetml/2006/main">30000</v>
      </c>
      <c xmlns="http://schemas.openxmlformats.org/spreadsheetml/2006/main" r="G67" s="42"/>
      <c xmlns="http://schemas.openxmlformats.org/spreadsheetml/2006/main" r="H67" s="39">
        <v xmlns="http://schemas.openxmlformats.org/spreadsheetml/2006/main">15000</v>
      </c>
      <c xmlns="http://schemas.openxmlformats.org/spreadsheetml/2006/main" r="I67" s="232">
        <v xmlns="http://schemas.openxmlformats.org/spreadsheetml/2006/main">4131</v>
      </c>
      <c xmlns="http://schemas.openxmlformats.org/spreadsheetml/2006/main" r="J67" s="39"/>
      <c xmlns="http://schemas.openxmlformats.org/spreadsheetml/2006/main" r="K67" s="39">
        <v xmlns="http://schemas.openxmlformats.org/spreadsheetml/2006/main">15000</v>
      </c>
      <c xmlns="http://schemas.openxmlformats.org/spreadsheetml/2006/main" r="L67" s="39">
        <v xmlns="http://schemas.openxmlformats.org/spreadsheetml/2006/main">15000</v>
      </c>
    </row>
    <row xmlns:x14ac="http://schemas.microsoft.com/office/spreadsheetml/2009/9/ac" xmlns="http://schemas.openxmlformats.org/spreadsheetml/2006/main" r="68" spans="1:12" ht="12.75" customHeight="1" x14ac:dyDescent="0.2">
      <c xmlns="http://schemas.openxmlformats.org/spreadsheetml/2006/main" r="A68" s="40">
        <v xmlns="http://schemas.openxmlformats.org/spreadsheetml/2006/main">2103</v>
      </c>
      <c xmlns="http://schemas.openxmlformats.org/spreadsheetml/2006/main" r="B68" s="44" t="s">
        <v xmlns="http://schemas.openxmlformats.org/spreadsheetml/2006/main">415</v>
      </c>
      <c xmlns="http://schemas.openxmlformats.org/spreadsheetml/2006/main" r="C68" s="42"/>
      <c xmlns="http://schemas.openxmlformats.org/spreadsheetml/2006/main" r="D68" s="42"/>
      <c xmlns="http://schemas.openxmlformats.org/spreadsheetml/2006/main" r="E68" s="39">
        <v xmlns="http://schemas.openxmlformats.org/spreadsheetml/2006/main">0</v>
      </c>
      <c xmlns="http://schemas.openxmlformats.org/spreadsheetml/2006/main" r="F68" s="39">
        <v xmlns="http://schemas.openxmlformats.org/spreadsheetml/2006/main">0</v>
      </c>
      <c xmlns="http://schemas.openxmlformats.org/spreadsheetml/2006/main" r="G68" s="42"/>
      <c xmlns="http://schemas.openxmlformats.org/spreadsheetml/2006/main" r="H68" s="39">
        <v xmlns="http://schemas.openxmlformats.org/spreadsheetml/2006/main">0</v>
      </c>
      <c xmlns="http://schemas.openxmlformats.org/spreadsheetml/2006/main" r="I68" s="232">
        <v xmlns="http://schemas.openxmlformats.org/spreadsheetml/2006/main">10000</v>
      </c>
      <c xmlns="http://schemas.openxmlformats.org/spreadsheetml/2006/main" r="J68" s="39"/>
      <c xmlns="http://schemas.openxmlformats.org/spreadsheetml/2006/main" r="K68" s="39">
        <v xmlns="http://schemas.openxmlformats.org/spreadsheetml/2006/main">0</v>
      </c>
      <c xmlns="http://schemas.openxmlformats.org/spreadsheetml/2006/main" r="L68" s="39">
        <v xmlns="http://schemas.openxmlformats.org/spreadsheetml/2006/main">0</v>
      </c>
    </row>
    <row xmlns:x14ac="http://schemas.microsoft.com/office/spreadsheetml/2009/9/ac" xmlns="http://schemas.openxmlformats.org/spreadsheetml/2006/main" r="69" spans="1:12" ht="12.75" customHeight="1" x14ac:dyDescent="0.2">
      <c xmlns="http://schemas.openxmlformats.org/spreadsheetml/2006/main" r="A69" s="40">
        <v xmlns="http://schemas.openxmlformats.org/spreadsheetml/2006/main">2104</v>
      </c>
      <c xmlns="http://schemas.openxmlformats.org/spreadsheetml/2006/main" r="B69" s="44" t="s">
        <v xmlns="http://schemas.openxmlformats.org/spreadsheetml/2006/main">416</v>
      </c>
      <c xmlns="http://schemas.openxmlformats.org/spreadsheetml/2006/main" r="C69" s="42"/>
      <c xmlns="http://schemas.openxmlformats.org/spreadsheetml/2006/main" r="D69" s="42"/>
      <c xmlns="http://schemas.openxmlformats.org/spreadsheetml/2006/main" r="E69" s="39">
        <v xmlns="http://schemas.openxmlformats.org/spreadsheetml/2006/main">18000</v>
      </c>
      <c xmlns="http://schemas.openxmlformats.org/spreadsheetml/2006/main" r="F69" s="39">
        <v xmlns="http://schemas.openxmlformats.org/spreadsheetml/2006/main">16000</v>
      </c>
      <c xmlns="http://schemas.openxmlformats.org/spreadsheetml/2006/main" r="G69" s="42"/>
      <c xmlns="http://schemas.openxmlformats.org/spreadsheetml/2006/main" r="H69" s="39">
        <v xmlns="http://schemas.openxmlformats.org/spreadsheetml/2006/main">10000</v>
      </c>
      <c xmlns="http://schemas.openxmlformats.org/spreadsheetml/2006/main" r="I69" s="232">
        <v xmlns="http://schemas.openxmlformats.org/spreadsheetml/2006/main">0</v>
      </c>
      <c xmlns="http://schemas.openxmlformats.org/spreadsheetml/2006/main" r="J69" s="39"/>
      <c xmlns="http://schemas.openxmlformats.org/spreadsheetml/2006/main" r="K69" s="39">
        <v xmlns="http://schemas.openxmlformats.org/spreadsheetml/2006/main">10000</v>
      </c>
      <c xmlns="http://schemas.openxmlformats.org/spreadsheetml/2006/main" r="L69" s="39">
        <v xmlns="http://schemas.openxmlformats.org/spreadsheetml/2006/main">10000</v>
      </c>
    </row>
    <row xmlns:x14ac="http://schemas.microsoft.com/office/spreadsheetml/2009/9/ac" xmlns="http://schemas.openxmlformats.org/spreadsheetml/2006/main" r="70" spans="1:12" ht="12.75" customHeight="1" x14ac:dyDescent="0.2">
      <c xmlns="http://schemas.openxmlformats.org/spreadsheetml/2006/main" r="A70" s="40">
        <v xmlns="http://schemas.openxmlformats.org/spreadsheetml/2006/main">2105</v>
      </c>
      <c xmlns="http://schemas.openxmlformats.org/spreadsheetml/2006/main" r="B70" s="43" t="s">
        <v xmlns="http://schemas.openxmlformats.org/spreadsheetml/2006/main">417</v>
      </c>
      <c xmlns="http://schemas.openxmlformats.org/spreadsheetml/2006/main" r="C70" s="42"/>
      <c xmlns="http://schemas.openxmlformats.org/spreadsheetml/2006/main" r="D70" s="42"/>
      <c xmlns="http://schemas.openxmlformats.org/spreadsheetml/2006/main" r="E70" s="39">
        <v xmlns="http://schemas.openxmlformats.org/spreadsheetml/2006/main">110000</v>
      </c>
      <c xmlns="http://schemas.openxmlformats.org/spreadsheetml/2006/main" r="F70" s="39">
        <v xmlns="http://schemas.openxmlformats.org/spreadsheetml/2006/main">110000</v>
      </c>
      <c xmlns="http://schemas.openxmlformats.org/spreadsheetml/2006/main" r="G70" s="42"/>
      <c xmlns="http://schemas.openxmlformats.org/spreadsheetml/2006/main" r="H70" s="39">
        <v xmlns="http://schemas.openxmlformats.org/spreadsheetml/2006/main">110000</v>
      </c>
      <c xmlns="http://schemas.openxmlformats.org/spreadsheetml/2006/main" r="I70" s="232">
        <v xmlns="http://schemas.openxmlformats.org/spreadsheetml/2006/main">110000</v>
      </c>
      <c xmlns="http://schemas.openxmlformats.org/spreadsheetml/2006/main" r="J70" s="39"/>
      <c xmlns="http://schemas.openxmlformats.org/spreadsheetml/2006/main" r="K70" s="39">
        <v xmlns="http://schemas.openxmlformats.org/spreadsheetml/2006/main">110000</v>
      </c>
      <c xmlns="http://schemas.openxmlformats.org/spreadsheetml/2006/main" r="L70" s="39">
        <v xmlns="http://schemas.openxmlformats.org/spreadsheetml/2006/main">110000</v>
      </c>
    </row>
    <row xmlns:x14ac="http://schemas.microsoft.com/office/spreadsheetml/2009/9/ac" xmlns="http://schemas.openxmlformats.org/spreadsheetml/2006/main" r="71" spans="1:12" ht="12.75" customHeight="1" x14ac:dyDescent="0.2">
      <c xmlns="http://schemas.openxmlformats.org/spreadsheetml/2006/main" r="A71" s="40">
        <v xmlns="http://schemas.openxmlformats.org/spreadsheetml/2006/main">2106</v>
      </c>
      <c xmlns="http://schemas.openxmlformats.org/spreadsheetml/2006/main" r="B71" s="43" t="s">
        <v xmlns="http://schemas.openxmlformats.org/spreadsheetml/2006/main">418</v>
      </c>
      <c xmlns="http://schemas.openxmlformats.org/spreadsheetml/2006/main" r="C71" s="42"/>
      <c xmlns="http://schemas.openxmlformats.org/spreadsheetml/2006/main" r="D71" s="42"/>
      <c xmlns="http://schemas.openxmlformats.org/spreadsheetml/2006/main" r="E71" s="39">
        <v xmlns="http://schemas.openxmlformats.org/spreadsheetml/2006/main">16000</v>
      </c>
      <c xmlns="http://schemas.openxmlformats.org/spreadsheetml/2006/main" r="F71" s="39">
        <v xmlns="http://schemas.openxmlformats.org/spreadsheetml/2006/main">16000</v>
      </c>
      <c xmlns="http://schemas.openxmlformats.org/spreadsheetml/2006/main" r="G71" s="42"/>
      <c xmlns="http://schemas.openxmlformats.org/spreadsheetml/2006/main" r="H71" s="39">
        <v xmlns="http://schemas.openxmlformats.org/spreadsheetml/2006/main">10000</v>
      </c>
      <c xmlns="http://schemas.openxmlformats.org/spreadsheetml/2006/main" r="I71" s="232">
        <v xmlns="http://schemas.openxmlformats.org/spreadsheetml/2006/main">7556.75</v>
      </c>
      <c xmlns="http://schemas.openxmlformats.org/spreadsheetml/2006/main" r="J71" s="39"/>
      <c xmlns="http://schemas.openxmlformats.org/spreadsheetml/2006/main" r="K71" s="39">
        <v xmlns="http://schemas.openxmlformats.org/spreadsheetml/2006/main">10000</v>
      </c>
      <c xmlns="http://schemas.openxmlformats.org/spreadsheetml/2006/main" r="L71" s="39">
        <v xmlns="http://schemas.openxmlformats.org/spreadsheetml/2006/main">10000</v>
      </c>
    </row>
    <row xmlns:x14ac="http://schemas.microsoft.com/office/spreadsheetml/2009/9/ac" xmlns="http://schemas.openxmlformats.org/spreadsheetml/2006/main" r="72" spans="1:12" ht="12.75" customHeight="1" x14ac:dyDescent="0.2">
      <c xmlns="http://schemas.openxmlformats.org/spreadsheetml/2006/main" r="A72" s="40">
        <v xmlns="http://schemas.openxmlformats.org/spreadsheetml/2006/main">20</v>
      </c>
      <c xmlns="http://schemas.openxmlformats.org/spreadsheetml/2006/main" r="B72" s="37" t="s">
        <v xmlns="http://schemas.openxmlformats.org/spreadsheetml/2006/main">419</v>
      </c>
      <c xmlns="http://schemas.openxmlformats.org/spreadsheetml/2006/main" r="C72" s="38"/>
      <c xmlns="http://schemas.openxmlformats.org/spreadsheetml/2006/main" r="D72" s="38"/>
      <c xmlns="http://schemas.openxmlformats.org/spreadsheetml/2006/main" r="E72" s="47">
        <f xmlns="http://schemas.openxmlformats.org/spreadsheetml/2006/main">SUM(E66:E71)</f>
        <v xmlns="http://schemas.openxmlformats.org/spreadsheetml/2006/main">299000</v>
      </c>
      <c xmlns="http://schemas.openxmlformats.org/spreadsheetml/2006/main" r="F72" s="47">
        <f xmlns="http://schemas.openxmlformats.org/spreadsheetml/2006/main">SUM(F66:F71)</f>
        <v xmlns="http://schemas.openxmlformats.org/spreadsheetml/2006/main">297000</v>
      </c>
      <c xmlns="http://schemas.openxmlformats.org/spreadsheetml/2006/main" r="G72" s="38"/>
      <c xmlns="http://schemas.openxmlformats.org/spreadsheetml/2006/main" r="H72" s="47">
        <f xmlns="http://schemas.openxmlformats.org/spreadsheetml/2006/main">SUM(H66:H71)</f>
        <v xmlns="http://schemas.openxmlformats.org/spreadsheetml/2006/main">270000</v>
      </c>
      <c xmlns="http://schemas.openxmlformats.org/spreadsheetml/2006/main" r="I72" s="237">
        <f xmlns="http://schemas.openxmlformats.org/spreadsheetml/2006/main">SUM(I66:I71)</f>
        <v xmlns="http://schemas.openxmlformats.org/spreadsheetml/2006/main">131687.75</v>
      </c>
      <c xmlns="http://schemas.openxmlformats.org/spreadsheetml/2006/main" r="J72" s="47"/>
      <c xmlns="http://schemas.openxmlformats.org/spreadsheetml/2006/main" r="K72" s="47">
        <f xmlns="http://schemas.openxmlformats.org/spreadsheetml/2006/main">SUM(K66:K71)</f>
        <v xmlns="http://schemas.openxmlformats.org/spreadsheetml/2006/main">270000</v>
      </c>
      <c xmlns="http://schemas.openxmlformats.org/spreadsheetml/2006/main" r="L72" s="47">
        <f xmlns="http://schemas.openxmlformats.org/spreadsheetml/2006/main">SUM(L66:L71)</f>
        <v xmlns="http://schemas.openxmlformats.org/spreadsheetml/2006/main">270000</v>
      </c>
    </row>
    <row xmlns:x14ac="http://schemas.microsoft.com/office/spreadsheetml/2009/9/ac" xmlns="http://schemas.openxmlformats.org/spreadsheetml/2006/main" r="73" spans="1:12" ht="12.75" customHeight="1" x14ac:dyDescent="0.2">
      <c xmlns="http://schemas.openxmlformats.org/spreadsheetml/2006/main" r="A73" s="40"/>
      <c xmlns="http://schemas.openxmlformats.org/spreadsheetml/2006/main" r="B73" s="43"/>
      <c xmlns="http://schemas.openxmlformats.org/spreadsheetml/2006/main" r="C73" s="42"/>
      <c xmlns="http://schemas.openxmlformats.org/spreadsheetml/2006/main" r="D73" s="42"/>
      <c xmlns="http://schemas.openxmlformats.org/spreadsheetml/2006/main" r="E73" s="39"/>
      <c xmlns="http://schemas.openxmlformats.org/spreadsheetml/2006/main" r="F73" s="56"/>
      <c xmlns="http://schemas.openxmlformats.org/spreadsheetml/2006/main" r="G73" s="42"/>
      <c xmlns="http://schemas.openxmlformats.org/spreadsheetml/2006/main" r="H73" s="39"/>
      <c xmlns="http://schemas.openxmlformats.org/spreadsheetml/2006/main" r="I73" s="238"/>
      <c xmlns="http://schemas.openxmlformats.org/spreadsheetml/2006/main" r="J73" s="39"/>
      <c xmlns="http://schemas.openxmlformats.org/spreadsheetml/2006/main" r="K73" s="39"/>
      <c xmlns="http://schemas.openxmlformats.org/spreadsheetml/2006/main" r="L73" s="39"/>
    </row>
    <row xmlns:x14ac="http://schemas.microsoft.com/office/spreadsheetml/2009/9/ac" xmlns="http://schemas.openxmlformats.org/spreadsheetml/2006/main" r="74" spans="1:12" ht="12.75" customHeight="1" x14ac:dyDescent="0.2">
      <c xmlns="http://schemas.openxmlformats.org/spreadsheetml/2006/main" r="A74" s="50">
        <v xmlns="http://schemas.openxmlformats.org/spreadsheetml/2006/main">30</v>
      </c>
      <c xmlns="http://schemas.openxmlformats.org/spreadsheetml/2006/main" r="B74" s="51" t="s">
        <v xmlns="http://schemas.openxmlformats.org/spreadsheetml/2006/main">420</v>
      </c>
      <c xmlns="http://schemas.openxmlformats.org/spreadsheetml/2006/main" r="C74" s="52"/>
      <c xmlns="http://schemas.openxmlformats.org/spreadsheetml/2006/main" r="D74" s="52"/>
      <c xmlns="http://schemas.openxmlformats.org/spreadsheetml/2006/main" r="E74" s="54"/>
      <c xmlns="http://schemas.openxmlformats.org/spreadsheetml/2006/main" r="F74" s="97"/>
      <c xmlns="http://schemas.openxmlformats.org/spreadsheetml/2006/main" r="G74" s="52"/>
      <c xmlns="http://schemas.openxmlformats.org/spreadsheetml/2006/main" r="H74" s="54"/>
      <c xmlns="http://schemas.openxmlformats.org/spreadsheetml/2006/main" r="I74" s="240"/>
      <c xmlns="http://schemas.openxmlformats.org/spreadsheetml/2006/main" r="J74" s="54"/>
      <c xmlns="http://schemas.openxmlformats.org/spreadsheetml/2006/main" r="K74" s="54"/>
      <c xmlns="http://schemas.openxmlformats.org/spreadsheetml/2006/main" r="L74" s="54"/>
    </row>
    <row xmlns:x14ac="http://schemas.microsoft.com/office/spreadsheetml/2009/9/ac" xmlns="http://schemas.openxmlformats.org/spreadsheetml/2006/main" r="75" spans="1:12" ht="12.75" customHeight="1" x14ac:dyDescent="0.2">
      <c xmlns="http://schemas.openxmlformats.org/spreadsheetml/2006/main" r="A75" s="50">
        <v xmlns="http://schemas.openxmlformats.org/spreadsheetml/2006/main">3200</v>
      </c>
      <c xmlns="http://schemas.openxmlformats.org/spreadsheetml/2006/main" r="B75" s="51" t="s">
        <v xmlns="http://schemas.openxmlformats.org/spreadsheetml/2006/main">421</v>
      </c>
      <c xmlns="http://schemas.openxmlformats.org/spreadsheetml/2006/main" r="C75" s="52"/>
      <c xmlns="http://schemas.openxmlformats.org/spreadsheetml/2006/main" r="D75" s="52"/>
      <c xmlns="http://schemas.openxmlformats.org/spreadsheetml/2006/main" r="E75" s="54"/>
      <c xmlns="http://schemas.openxmlformats.org/spreadsheetml/2006/main" r="F75" s="97"/>
      <c xmlns="http://schemas.openxmlformats.org/spreadsheetml/2006/main" r="G75" s="52"/>
      <c xmlns="http://schemas.openxmlformats.org/spreadsheetml/2006/main" r="H75" s="54"/>
      <c xmlns="http://schemas.openxmlformats.org/spreadsheetml/2006/main" r="I75" s="240"/>
      <c xmlns="http://schemas.openxmlformats.org/spreadsheetml/2006/main" r="J75" s="54"/>
      <c xmlns="http://schemas.openxmlformats.org/spreadsheetml/2006/main" r="K75" s="54"/>
      <c xmlns="http://schemas.openxmlformats.org/spreadsheetml/2006/main" r="L75" s="54"/>
    </row>
    <row xmlns:x14ac="http://schemas.microsoft.com/office/spreadsheetml/2009/9/ac" xmlns="http://schemas.openxmlformats.org/spreadsheetml/2006/main" r="76" spans="1:12" ht="12.75" customHeight="1" x14ac:dyDescent="0.2">
      <c xmlns="http://schemas.openxmlformats.org/spreadsheetml/2006/main" r="A76" s="40">
        <v xmlns="http://schemas.openxmlformats.org/spreadsheetml/2006/main">3201</v>
      </c>
      <c xmlns="http://schemas.openxmlformats.org/spreadsheetml/2006/main" r="B76" s="43" t="s">
        <v xmlns="http://schemas.openxmlformats.org/spreadsheetml/2006/main">422</v>
      </c>
      <c xmlns="http://schemas.openxmlformats.org/spreadsheetml/2006/main" r="C76" s="42"/>
      <c xmlns="http://schemas.openxmlformats.org/spreadsheetml/2006/main" r="D76" s="42"/>
      <c xmlns="http://schemas.openxmlformats.org/spreadsheetml/2006/main" r="E76" s="39">
        <v xmlns="http://schemas.openxmlformats.org/spreadsheetml/2006/main">60000</v>
      </c>
      <c xmlns="http://schemas.openxmlformats.org/spreadsheetml/2006/main" r="F76" s="39">
        <v xmlns="http://schemas.openxmlformats.org/spreadsheetml/2006/main">60000</v>
      </c>
      <c xmlns="http://schemas.openxmlformats.org/spreadsheetml/2006/main" r="G76" s="42"/>
      <c xmlns="http://schemas.openxmlformats.org/spreadsheetml/2006/main" r="H76" s="39">
        <v xmlns="http://schemas.openxmlformats.org/spreadsheetml/2006/main">30000</v>
      </c>
      <c xmlns="http://schemas.openxmlformats.org/spreadsheetml/2006/main" r="I76" s="238">
        <v xmlns="http://schemas.openxmlformats.org/spreadsheetml/2006/main">30000</v>
      </c>
      <c xmlns="http://schemas.openxmlformats.org/spreadsheetml/2006/main" r="J76" s="39"/>
      <c xmlns="http://schemas.openxmlformats.org/spreadsheetml/2006/main" r="K76" s="39">
        <v xmlns="http://schemas.openxmlformats.org/spreadsheetml/2006/main">30000</v>
      </c>
      <c xmlns="http://schemas.openxmlformats.org/spreadsheetml/2006/main" r="L76" s="39">
        <v xmlns="http://schemas.openxmlformats.org/spreadsheetml/2006/main">30000</v>
      </c>
    </row>
    <row xmlns:x14ac="http://schemas.microsoft.com/office/spreadsheetml/2009/9/ac" xmlns="http://schemas.openxmlformats.org/spreadsheetml/2006/main" r="77" spans="1:12" ht="12.75" customHeight="1" x14ac:dyDescent="0.2">
      <c xmlns="http://schemas.openxmlformats.org/spreadsheetml/2006/main" r="A77" s="50">
        <v xmlns="http://schemas.openxmlformats.org/spreadsheetml/2006/main">3299</v>
      </c>
      <c xmlns="http://schemas.openxmlformats.org/spreadsheetml/2006/main" r="B77" s="51" t="s">
        <v xmlns="http://schemas.openxmlformats.org/spreadsheetml/2006/main">423</v>
      </c>
      <c xmlns="http://schemas.openxmlformats.org/spreadsheetml/2006/main" r="C77" s="52"/>
      <c xmlns="http://schemas.openxmlformats.org/spreadsheetml/2006/main" r="D77" s="52"/>
      <c xmlns="http://schemas.openxmlformats.org/spreadsheetml/2006/main" r="E77" s="53">
        <f xmlns="http://schemas.openxmlformats.org/spreadsheetml/2006/main">SUM(E76)</f>
        <v xmlns="http://schemas.openxmlformats.org/spreadsheetml/2006/main">60000</v>
      </c>
      <c xmlns="http://schemas.openxmlformats.org/spreadsheetml/2006/main" r="F77" s="53">
        <f xmlns="http://schemas.openxmlformats.org/spreadsheetml/2006/main">SUM(F76)</f>
        <v xmlns="http://schemas.openxmlformats.org/spreadsheetml/2006/main">60000</v>
      </c>
      <c xmlns="http://schemas.openxmlformats.org/spreadsheetml/2006/main" r="G77" s="52"/>
      <c xmlns="http://schemas.openxmlformats.org/spreadsheetml/2006/main" r="H77" s="53">
        <f xmlns="http://schemas.openxmlformats.org/spreadsheetml/2006/main">SUM(H76)</f>
        <v xmlns="http://schemas.openxmlformats.org/spreadsheetml/2006/main">30000</v>
      </c>
      <c xmlns="http://schemas.openxmlformats.org/spreadsheetml/2006/main" r="I77" s="241">
        <f xmlns="http://schemas.openxmlformats.org/spreadsheetml/2006/main">SUM(I76)</f>
        <v xmlns="http://schemas.openxmlformats.org/spreadsheetml/2006/main">30000</v>
      </c>
      <c xmlns="http://schemas.openxmlformats.org/spreadsheetml/2006/main" r="J77" s="53"/>
      <c xmlns="http://schemas.openxmlformats.org/spreadsheetml/2006/main" r="K77" s="53">
        <f xmlns="http://schemas.openxmlformats.org/spreadsheetml/2006/main">SUM(K76)</f>
        <v xmlns="http://schemas.openxmlformats.org/spreadsheetml/2006/main">30000</v>
      </c>
      <c xmlns="http://schemas.openxmlformats.org/spreadsheetml/2006/main" r="L77" s="53">
        <f xmlns="http://schemas.openxmlformats.org/spreadsheetml/2006/main">SUM(L76)</f>
        <v xmlns="http://schemas.openxmlformats.org/spreadsheetml/2006/main">30000</v>
      </c>
    </row>
    <row xmlns:x14ac="http://schemas.microsoft.com/office/spreadsheetml/2009/9/ac" xmlns="http://schemas.openxmlformats.org/spreadsheetml/2006/main" r="78" spans="1:12" ht="12.75" customHeight="1" x14ac:dyDescent="0.2">
      <c xmlns="http://schemas.openxmlformats.org/spreadsheetml/2006/main" r="A78" s="40"/>
      <c xmlns="http://schemas.openxmlformats.org/spreadsheetml/2006/main" r="B78" s="43"/>
      <c xmlns="http://schemas.openxmlformats.org/spreadsheetml/2006/main" r="C78" s="42"/>
      <c xmlns="http://schemas.openxmlformats.org/spreadsheetml/2006/main" r="D78" s="42"/>
      <c xmlns="http://schemas.openxmlformats.org/spreadsheetml/2006/main" r="E78" s="39"/>
      <c xmlns="http://schemas.openxmlformats.org/spreadsheetml/2006/main" r="F78" s="39"/>
      <c xmlns="http://schemas.openxmlformats.org/spreadsheetml/2006/main" r="G78" s="42"/>
      <c xmlns="http://schemas.openxmlformats.org/spreadsheetml/2006/main" r="H78" s="39"/>
      <c xmlns="http://schemas.openxmlformats.org/spreadsheetml/2006/main" r="I78" s="238"/>
      <c xmlns="http://schemas.openxmlformats.org/spreadsheetml/2006/main" r="J78" s="39"/>
      <c xmlns="http://schemas.openxmlformats.org/spreadsheetml/2006/main" r="K78" s="39"/>
      <c xmlns="http://schemas.openxmlformats.org/spreadsheetml/2006/main" r="L78" s="39"/>
    </row>
    <row xmlns:x14ac="http://schemas.microsoft.com/office/spreadsheetml/2009/9/ac" xmlns="http://schemas.openxmlformats.org/spreadsheetml/2006/main" r="79" spans="1:12" ht="12.75" customHeight="1" x14ac:dyDescent="0.2">
      <c xmlns="http://schemas.openxmlformats.org/spreadsheetml/2006/main" r="A79" s="50">
        <v xmlns="http://schemas.openxmlformats.org/spreadsheetml/2006/main">3300</v>
      </c>
      <c xmlns="http://schemas.openxmlformats.org/spreadsheetml/2006/main" r="B79" s="51" t="s">
        <v xmlns="http://schemas.openxmlformats.org/spreadsheetml/2006/main">424</v>
      </c>
      <c xmlns="http://schemas.openxmlformats.org/spreadsheetml/2006/main" r="C79" s="52"/>
      <c xmlns="http://schemas.openxmlformats.org/spreadsheetml/2006/main" r="D79" s="52"/>
      <c xmlns="http://schemas.openxmlformats.org/spreadsheetml/2006/main" r="E79" s="54"/>
      <c xmlns="http://schemas.openxmlformats.org/spreadsheetml/2006/main" r="F79" s="54"/>
      <c xmlns="http://schemas.openxmlformats.org/spreadsheetml/2006/main" r="G79" s="52"/>
      <c xmlns="http://schemas.openxmlformats.org/spreadsheetml/2006/main" r="H79" s="54"/>
      <c xmlns="http://schemas.openxmlformats.org/spreadsheetml/2006/main" r="I79" s="240"/>
      <c xmlns="http://schemas.openxmlformats.org/spreadsheetml/2006/main" r="J79" s="54"/>
      <c xmlns="http://schemas.openxmlformats.org/spreadsheetml/2006/main" r="K79" s="54"/>
      <c xmlns="http://schemas.openxmlformats.org/spreadsheetml/2006/main" r="L79" s="54"/>
    </row>
    <row xmlns:x14ac="http://schemas.microsoft.com/office/spreadsheetml/2009/9/ac" xmlns="http://schemas.openxmlformats.org/spreadsheetml/2006/main" r="80" spans="1:12" ht="12.75" customHeight="1" x14ac:dyDescent="0.2">
      <c xmlns="http://schemas.openxmlformats.org/spreadsheetml/2006/main" r="A80" s="40">
        <v xmlns="http://schemas.openxmlformats.org/spreadsheetml/2006/main">3301</v>
      </c>
      <c xmlns="http://schemas.openxmlformats.org/spreadsheetml/2006/main" r="B80" s="44" t="s">
        <v xmlns="http://schemas.openxmlformats.org/spreadsheetml/2006/main">425</v>
      </c>
      <c xmlns="http://schemas.openxmlformats.org/spreadsheetml/2006/main" r="C80" s="42"/>
      <c xmlns="http://schemas.openxmlformats.org/spreadsheetml/2006/main" r="D80" s="42"/>
      <c xmlns="http://schemas.openxmlformats.org/spreadsheetml/2006/main" r="E80" s="39">
        <v xmlns="http://schemas.openxmlformats.org/spreadsheetml/2006/main">40000</v>
      </c>
      <c xmlns="http://schemas.openxmlformats.org/spreadsheetml/2006/main" r="F80" s="39">
        <v xmlns="http://schemas.openxmlformats.org/spreadsheetml/2006/main">10000</v>
      </c>
      <c xmlns="http://schemas.openxmlformats.org/spreadsheetml/2006/main" r="G80" s="42"/>
      <c xmlns="http://schemas.openxmlformats.org/spreadsheetml/2006/main" r="H80" s="39">
        <v xmlns="http://schemas.openxmlformats.org/spreadsheetml/2006/main">40000</v>
      </c>
      <c xmlns="http://schemas.openxmlformats.org/spreadsheetml/2006/main" r="I80" s="232">
        <v xmlns="http://schemas.openxmlformats.org/spreadsheetml/2006/main">30987.46</v>
      </c>
      <c xmlns="http://schemas.openxmlformats.org/spreadsheetml/2006/main" r="J80" s="39"/>
      <c xmlns="http://schemas.openxmlformats.org/spreadsheetml/2006/main" r="K80" s="39">
        <v xmlns="http://schemas.openxmlformats.org/spreadsheetml/2006/main">40000</v>
      </c>
      <c xmlns="http://schemas.openxmlformats.org/spreadsheetml/2006/main" r="L80" s="39">
        <v xmlns="http://schemas.openxmlformats.org/spreadsheetml/2006/main">10000</v>
      </c>
    </row>
    <row xmlns:x14ac="http://schemas.microsoft.com/office/spreadsheetml/2009/9/ac" xmlns="http://schemas.openxmlformats.org/spreadsheetml/2006/main" r="81" spans="1:12" ht="12.75" customHeight="1" x14ac:dyDescent="0.2">
      <c xmlns="http://schemas.openxmlformats.org/spreadsheetml/2006/main" r="A81" s="40">
        <v xmlns="http://schemas.openxmlformats.org/spreadsheetml/2006/main">3302</v>
      </c>
      <c xmlns="http://schemas.openxmlformats.org/spreadsheetml/2006/main" r="B81" s="44" t="s">
        <v xmlns="http://schemas.openxmlformats.org/spreadsheetml/2006/main">426</v>
      </c>
      <c xmlns="http://schemas.openxmlformats.org/spreadsheetml/2006/main" r="C81" s="42"/>
      <c xmlns="http://schemas.openxmlformats.org/spreadsheetml/2006/main" r="D81" s="42"/>
      <c xmlns="http://schemas.openxmlformats.org/spreadsheetml/2006/main" r="E81" s="39">
        <v xmlns="http://schemas.openxmlformats.org/spreadsheetml/2006/main">24000</v>
      </c>
      <c xmlns="http://schemas.openxmlformats.org/spreadsheetml/2006/main" r="F81" s="39">
        <v xmlns="http://schemas.openxmlformats.org/spreadsheetml/2006/main">0</v>
      </c>
      <c xmlns="http://schemas.openxmlformats.org/spreadsheetml/2006/main" r="G81" s="42"/>
      <c xmlns="http://schemas.openxmlformats.org/spreadsheetml/2006/main" r="H81" s="39">
        <v xmlns="http://schemas.openxmlformats.org/spreadsheetml/2006/main">24000</v>
      </c>
      <c xmlns="http://schemas.openxmlformats.org/spreadsheetml/2006/main" r="I81" s="232">
        <v xmlns="http://schemas.openxmlformats.org/spreadsheetml/2006/main">13065.38</v>
      </c>
      <c xmlns="http://schemas.openxmlformats.org/spreadsheetml/2006/main" r="J81" s="39"/>
      <c xmlns="http://schemas.openxmlformats.org/spreadsheetml/2006/main" r="K81" s="39">
        <v xmlns="http://schemas.openxmlformats.org/spreadsheetml/2006/main">24000</v>
      </c>
      <c xmlns="http://schemas.openxmlformats.org/spreadsheetml/2006/main" r="L81" s="39">
        <v xmlns="http://schemas.openxmlformats.org/spreadsheetml/2006/main">0</v>
      </c>
    </row>
    <row xmlns:x14ac="http://schemas.microsoft.com/office/spreadsheetml/2009/9/ac" xmlns="http://schemas.openxmlformats.org/spreadsheetml/2006/main" r="82" spans="1:12" ht="12.75" customHeight="1" x14ac:dyDescent="0.2">
      <c xmlns="http://schemas.openxmlformats.org/spreadsheetml/2006/main" r="A82" s="40">
        <v xmlns="http://schemas.openxmlformats.org/spreadsheetml/2006/main">3303</v>
      </c>
      <c xmlns="http://schemas.openxmlformats.org/spreadsheetml/2006/main" r="B82" s="44" t="s">
        <v xmlns="http://schemas.openxmlformats.org/spreadsheetml/2006/main">427</v>
      </c>
      <c xmlns="http://schemas.openxmlformats.org/spreadsheetml/2006/main" r="C82" s="42"/>
      <c xmlns="http://schemas.openxmlformats.org/spreadsheetml/2006/main" r="D82" s="42"/>
      <c xmlns="http://schemas.openxmlformats.org/spreadsheetml/2006/main" r="E82" s="39">
        <v xmlns="http://schemas.openxmlformats.org/spreadsheetml/2006/main">24000</v>
      </c>
      <c xmlns="http://schemas.openxmlformats.org/spreadsheetml/2006/main" r="F82" s="39">
        <v xmlns="http://schemas.openxmlformats.org/spreadsheetml/2006/main">0</v>
      </c>
      <c xmlns="http://schemas.openxmlformats.org/spreadsheetml/2006/main" r="G82" s="42"/>
      <c xmlns="http://schemas.openxmlformats.org/spreadsheetml/2006/main" r="H82" s="39">
        <v xmlns="http://schemas.openxmlformats.org/spreadsheetml/2006/main">24000</v>
      </c>
      <c xmlns="http://schemas.openxmlformats.org/spreadsheetml/2006/main" r="I82" s="232">
        <v xmlns="http://schemas.openxmlformats.org/spreadsheetml/2006/main">12463.9</v>
      </c>
      <c xmlns="http://schemas.openxmlformats.org/spreadsheetml/2006/main" r="J82" s="39"/>
      <c xmlns="http://schemas.openxmlformats.org/spreadsheetml/2006/main" r="K82" s="39">
        <v xmlns="http://schemas.openxmlformats.org/spreadsheetml/2006/main">24000</v>
      </c>
      <c xmlns="http://schemas.openxmlformats.org/spreadsheetml/2006/main" r="L82" s="39">
        <v xmlns="http://schemas.openxmlformats.org/spreadsheetml/2006/main">0</v>
      </c>
    </row>
    <row xmlns:x14ac="http://schemas.microsoft.com/office/spreadsheetml/2009/9/ac" xmlns="http://schemas.openxmlformats.org/spreadsheetml/2006/main" r="83" spans="1:12" ht="12.75" customHeight="1" x14ac:dyDescent="0.2">
      <c xmlns="http://schemas.openxmlformats.org/spreadsheetml/2006/main" r="A83" s="50">
        <v xmlns="http://schemas.openxmlformats.org/spreadsheetml/2006/main">3399</v>
      </c>
      <c xmlns="http://schemas.openxmlformats.org/spreadsheetml/2006/main" r="B83" s="51" t="s">
        <v xmlns="http://schemas.openxmlformats.org/spreadsheetml/2006/main">428</v>
      </c>
      <c xmlns="http://schemas.openxmlformats.org/spreadsheetml/2006/main" r="C83" s="52"/>
      <c xmlns="http://schemas.openxmlformats.org/spreadsheetml/2006/main" r="D83" s="52"/>
      <c xmlns="http://schemas.openxmlformats.org/spreadsheetml/2006/main" r="E83" s="53">
        <f xmlns="http://schemas.openxmlformats.org/spreadsheetml/2006/main">SUM(E80:E82)</f>
        <v xmlns="http://schemas.openxmlformats.org/spreadsheetml/2006/main">88000</v>
      </c>
      <c xmlns="http://schemas.openxmlformats.org/spreadsheetml/2006/main" r="F83" s="53">
        <f xmlns="http://schemas.openxmlformats.org/spreadsheetml/2006/main">SUM(F80:F82)</f>
        <v xmlns="http://schemas.openxmlformats.org/spreadsheetml/2006/main">10000</v>
      </c>
      <c xmlns="http://schemas.openxmlformats.org/spreadsheetml/2006/main" r="G83" s="52"/>
      <c xmlns="http://schemas.openxmlformats.org/spreadsheetml/2006/main" r="H83" s="53">
        <f xmlns="http://schemas.openxmlformats.org/spreadsheetml/2006/main">SUM(H80:H82)</f>
        <v xmlns="http://schemas.openxmlformats.org/spreadsheetml/2006/main">88000</v>
      </c>
      <c xmlns="http://schemas.openxmlformats.org/spreadsheetml/2006/main" r="I83" s="241">
        <f xmlns="http://schemas.openxmlformats.org/spreadsheetml/2006/main">SUM(I80:I82)</f>
        <v xmlns="http://schemas.openxmlformats.org/spreadsheetml/2006/main">56516.74</v>
      </c>
      <c xmlns="http://schemas.openxmlformats.org/spreadsheetml/2006/main" r="J83" s="53"/>
      <c xmlns="http://schemas.openxmlformats.org/spreadsheetml/2006/main" r="K83" s="53">
        <f xmlns="http://schemas.openxmlformats.org/spreadsheetml/2006/main">SUM(K80:K82)</f>
        <v xmlns="http://schemas.openxmlformats.org/spreadsheetml/2006/main">88000</v>
      </c>
      <c xmlns="http://schemas.openxmlformats.org/spreadsheetml/2006/main" r="L83" s="53">
        <f xmlns="http://schemas.openxmlformats.org/spreadsheetml/2006/main">SUM(L80:L82)</f>
        <v xmlns="http://schemas.openxmlformats.org/spreadsheetml/2006/main">10000</v>
      </c>
    </row>
    <row xmlns:x14ac="http://schemas.microsoft.com/office/spreadsheetml/2009/9/ac" xmlns="http://schemas.openxmlformats.org/spreadsheetml/2006/main" r="84" spans="1:12" ht="12.75" customHeight="1" x14ac:dyDescent="0.2">
      <c xmlns="http://schemas.openxmlformats.org/spreadsheetml/2006/main" r="A84" s="40"/>
      <c xmlns="http://schemas.openxmlformats.org/spreadsheetml/2006/main" r="B84" s="43"/>
      <c xmlns="http://schemas.openxmlformats.org/spreadsheetml/2006/main" r="C84" s="42"/>
      <c xmlns="http://schemas.openxmlformats.org/spreadsheetml/2006/main" r="D84" s="42"/>
      <c xmlns="http://schemas.openxmlformats.org/spreadsheetml/2006/main" r="E84" s="39"/>
      <c xmlns="http://schemas.openxmlformats.org/spreadsheetml/2006/main" r="G84" s="42"/>
      <c xmlns="http://schemas.openxmlformats.org/spreadsheetml/2006/main" r="H84" s="39"/>
      <c xmlns="http://schemas.openxmlformats.org/spreadsheetml/2006/main" r="I84" s="238"/>
      <c xmlns="http://schemas.openxmlformats.org/spreadsheetml/2006/main" r="J84" s="39"/>
      <c xmlns="http://schemas.openxmlformats.org/spreadsheetml/2006/main" r="K84" s="39"/>
      <c xmlns="http://schemas.openxmlformats.org/spreadsheetml/2006/main" r="L84" s="39"/>
    </row>
    <row xmlns:x14ac="http://schemas.microsoft.com/office/spreadsheetml/2009/9/ac" xmlns="http://schemas.openxmlformats.org/spreadsheetml/2006/main" r="85" spans="1:12" ht="12.75" customHeight="1" x14ac:dyDescent="0.2">
      <c xmlns="http://schemas.openxmlformats.org/spreadsheetml/2006/main" r="A85" s="50">
        <v xmlns="http://schemas.openxmlformats.org/spreadsheetml/2006/main">30</v>
      </c>
      <c xmlns="http://schemas.openxmlformats.org/spreadsheetml/2006/main" r="B85" s="37" t="s">
        <v xmlns="http://schemas.openxmlformats.org/spreadsheetml/2006/main">429</v>
      </c>
      <c xmlns="http://schemas.openxmlformats.org/spreadsheetml/2006/main" r="C85" s="38"/>
      <c xmlns="http://schemas.openxmlformats.org/spreadsheetml/2006/main" r="D85" s="38"/>
      <c xmlns="http://schemas.openxmlformats.org/spreadsheetml/2006/main" r="E85" s="47">
        <f xmlns="http://schemas.openxmlformats.org/spreadsheetml/2006/main">E77+E83</f>
        <v xmlns="http://schemas.openxmlformats.org/spreadsheetml/2006/main">148000</v>
      </c>
      <c xmlns="http://schemas.openxmlformats.org/spreadsheetml/2006/main" r="F85" s="47">
        <f xmlns="http://schemas.openxmlformats.org/spreadsheetml/2006/main">F77+F83</f>
        <v xmlns="http://schemas.openxmlformats.org/spreadsheetml/2006/main">70000</v>
      </c>
      <c xmlns="http://schemas.openxmlformats.org/spreadsheetml/2006/main" r="G85" s="38"/>
      <c xmlns="http://schemas.openxmlformats.org/spreadsheetml/2006/main" r="H85" s="47">
        <f xmlns="http://schemas.openxmlformats.org/spreadsheetml/2006/main">H77+H83</f>
        <v xmlns="http://schemas.openxmlformats.org/spreadsheetml/2006/main">118000</v>
      </c>
      <c xmlns="http://schemas.openxmlformats.org/spreadsheetml/2006/main" r="I85" s="237">
        <f xmlns="http://schemas.openxmlformats.org/spreadsheetml/2006/main">I77+I83</f>
        <v xmlns="http://schemas.openxmlformats.org/spreadsheetml/2006/main">86516.739999999991</v>
      </c>
      <c xmlns="http://schemas.openxmlformats.org/spreadsheetml/2006/main" r="J85" s="47"/>
      <c xmlns="http://schemas.openxmlformats.org/spreadsheetml/2006/main" r="K85" s="47">
        <f xmlns="http://schemas.openxmlformats.org/spreadsheetml/2006/main">K77+K83</f>
        <v xmlns="http://schemas.openxmlformats.org/spreadsheetml/2006/main">118000</v>
      </c>
      <c xmlns="http://schemas.openxmlformats.org/spreadsheetml/2006/main" r="L85" s="47">
        <f xmlns="http://schemas.openxmlformats.org/spreadsheetml/2006/main">L77+L83</f>
        <v xmlns="http://schemas.openxmlformats.org/spreadsheetml/2006/main">40000</v>
      </c>
    </row>
    <row xmlns:x14ac="http://schemas.microsoft.com/office/spreadsheetml/2009/9/ac" xmlns="http://schemas.openxmlformats.org/spreadsheetml/2006/main" r="86" spans="1:12" ht="12.75" customHeight="1" x14ac:dyDescent="0.2">
      <c xmlns="http://schemas.openxmlformats.org/spreadsheetml/2006/main" r="A86" s="40"/>
      <c xmlns="http://schemas.openxmlformats.org/spreadsheetml/2006/main" r="B86" s="43"/>
      <c xmlns="http://schemas.openxmlformats.org/spreadsheetml/2006/main" r="C86" s="42"/>
      <c xmlns="http://schemas.openxmlformats.org/spreadsheetml/2006/main" r="D86" s="42"/>
      <c xmlns="http://schemas.openxmlformats.org/spreadsheetml/2006/main" r="E86" s="39"/>
      <c xmlns="http://schemas.openxmlformats.org/spreadsheetml/2006/main" r="F86" s="56"/>
      <c xmlns="http://schemas.openxmlformats.org/spreadsheetml/2006/main" r="G86" s="42"/>
      <c xmlns="http://schemas.openxmlformats.org/spreadsheetml/2006/main" r="H86" s="39"/>
      <c xmlns="http://schemas.openxmlformats.org/spreadsheetml/2006/main" r="I86" s="238"/>
      <c xmlns="http://schemas.openxmlformats.org/spreadsheetml/2006/main" r="J86" s="39"/>
      <c xmlns="http://schemas.openxmlformats.org/spreadsheetml/2006/main" r="K86" s="39"/>
      <c xmlns="http://schemas.openxmlformats.org/spreadsheetml/2006/main" r="L86" s="39"/>
    </row>
    <row xmlns:x14ac="http://schemas.microsoft.com/office/spreadsheetml/2009/9/ac" xmlns="http://schemas.openxmlformats.org/spreadsheetml/2006/main" r="87" spans="1:12" ht="12.75" customHeight="1" x14ac:dyDescent="0.2">
      <c xmlns="http://schemas.openxmlformats.org/spreadsheetml/2006/main" r="A87" s="50">
        <v xmlns="http://schemas.openxmlformats.org/spreadsheetml/2006/main">40</v>
      </c>
      <c xmlns="http://schemas.openxmlformats.org/spreadsheetml/2006/main" r="B87" s="51" t="s">
        <v xmlns="http://schemas.openxmlformats.org/spreadsheetml/2006/main">430</v>
      </c>
      <c xmlns="http://schemas.openxmlformats.org/spreadsheetml/2006/main" r="C87" s="52"/>
      <c xmlns="http://schemas.openxmlformats.org/spreadsheetml/2006/main" r="D87" s="52"/>
      <c xmlns="http://schemas.openxmlformats.org/spreadsheetml/2006/main" r="E87" s="53"/>
      <c xmlns="http://schemas.openxmlformats.org/spreadsheetml/2006/main" r="F87" s="97"/>
      <c xmlns="http://schemas.openxmlformats.org/spreadsheetml/2006/main" r="G87" s="52"/>
      <c xmlns="http://schemas.openxmlformats.org/spreadsheetml/2006/main" r="H87" s="54"/>
      <c xmlns="http://schemas.openxmlformats.org/spreadsheetml/2006/main" r="I87" s="240"/>
      <c xmlns="http://schemas.openxmlformats.org/spreadsheetml/2006/main" r="J87" s="54"/>
      <c xmlns="http://schemas.openxmlformats.org/spreadsheetml/2006/main" r="K87" s="54"/>
      <c xmlns="http://schemas.openxmlformats.org/spreadsheetml/2006/main" r="L87" s="54"/>
    </row>
    <row xmlns:x14ac="http://schemas.microsoft.com/office/spreadsheetml/2009/9/ac" xmlns="http://schemas.openxmlformats.org/spreadsheetml/2006/main" r="88" spans="1:12" ht="12.75" customHeight="1" x14ac:dyDescent="0.2">
      <c xmlns="http://schemas.openxmlformats.org/spreadsheetml/2006/main" r="A88" s="40">
        <v xmlns="http://schemas.openxmlformats.org/spreadsheetml/2006/main">4100</v>
      </c>
      <c xmlns="http://schemas.openxmlformats.org/spreadsheetml/2006/main" r="B88" s="43" t="s">
        <v xmlns="http://schemas.openxmlformats.org/spreadsheetml/2006/main">431</v>
      </c>
      <c xmlns="http://schemas.openxmlformats.org/spreadsheetml/2006/main" r="C88" s="42"/>
      <c xmlns="http://schemas.openxmlformats.org/spreadsheetml/2006/main" r="D88" s="42"/>
      <c xmlns="http://schemas.openxmlformats.org/spreadsheetml/2006/main" r="E88" s="39"/>
      <c xmlns="http://schemas.openxmlformats.org/spreadsheetml/2006/main" r="F88" s="39"/>
      <c xmlns="http://schemas.openxmlformats.org/spreadsheetml/2006/main" r="G88" s="42"/>
      <c xmlns="http://schemas.openxmlformats.org/spreadsheetml/2006/main" r="H88" s="39"/>
      <c xmlns="http://schemas.openxmlformats.org/spreadsheetml/2006/main" r="I88" s="238"/>
      <c xmlns="http://schemas.openxmlformats.org/spreadsheetml/2006/main" r="J88" s="39"/>
      <c xmlns="http://schemas.openxmlformats.org/spreadsheetml/2006/main" r="K88" s="39"/>
      <c xmlns="http://schemas.openxmlformats.org/spreadsheetml/2006/main" r="L88" s="39"/>
    </row>
    <row xmlns:x14ac="http://schemas.microsoft.com/office/spreadsheetml/2009/9/ac" xmlns="http://schemas.openxmlformats.org/spreadsheetml/2006/main" r="89" spans="1:12" ht="12.75" customHeight="1" x14ac:dyDescent="0.2">
      <c xmlns="http://schemas.openxmlformats.org/spreadsheetml/2006/main" r="A89" s="40">
        <v xmlns="http://schemas.openxmlformats.org/spreadsheetml/2006/main">4101</v>
      </c>
      <c xmlns="http://schemas.openxmlformats.org/spreadsheetml/2006/main" r="B89" s="43" t="s">
        <v xmlns="http://schemas.openxmlformats.org/spreadsheetml/2006/main">432</v>
      </c>
      <c xmlns="http://schemas.openxmlformats.org/spreadsheetml/2006/main" r="C89" s="42"/>
      <c xmlns="http://schemas.openxmlformats.org/spreadsheetml/2006/main" r="D89" s="42"/>
      <c xmlns="http://schemas.openxmlformats.org/spreadsheetml/2006/main" r="E89" s="39">
        <v xmlns="http://schemas.openxmlformats.org/spreadsheetml/2006/main">20000</v>
      </c>
      <c xmlns="http://schemas.openxmlformats.org/spreadsheetml/2006/main" r="F89" s="39">
        <v xmlns="http://schemas.openxmlformats.org/spreadsheetml/2006/main">20000</v>
      </c>
      <c xmlns="http://schemas.openxmlformats.org/spreadsheetml/2006/main" r="G89" s="42"/>
      <c xmlns="http://schemas.openxmlformats.org/spreadsheetml/2006/main" r="H89" s="39">
        <v xmlns="http://schemas.openxmlformats.org/spreadsheetml/2006/main">20000</v>
      </c>
      <c xmlns="http://schemas.openxmlformats.org/spreadsheetml/2006/main" r="I89" s="238">
        <v xmlns="http://schemas.openxmlformats.org/spreadsheetml/2006/main">5124</v>
      </c>
      <c xmlns="http://schemas.openxmlformats.org/spreadsheetml/2006/main" r="J89" s="39"/>
      <c xmlns="http://schemas.openxmlformats.org/spreadsheetml/2006/main" r="K89" s="39">
        <v xmlns="http://schemas.openxmlformats.org/spreadsheetml/2006/main">20000</v>
      </c>
      <c xmlns="http://schemas.openxmlformats.org/spreadsheetml/2006/main" r="L89" s="39">
        <v xmlns="http://schemas.openxmlformats.org/spreadsheetml/2006/main">20000</v>
      </c>
    </row>
    <row xmlns:x14ac="http://schemas.microsoft.com/office/spreadsheetml/2009/9/ac" xmlns="http://schemas.openxmlformats.org/spreadsheetml/2006/main" r="90" spans="1:12" ht="12.75" customHeight="1" x14ac:dyDescent="0.2">
      <c xmlns="http://schemas.openxmlformats.org/spreadsheetml/2006/main" r="A90" s="50">
        <v xmlns="http://schemas.openxmlformats.org/spreadsheetml/2006/main">4199</v>
      </c>
      <c xmlns="http://schemas.openxmlformats.org/spreadsheetml/2006/main" r="B90" s="51" t="s">
        <v xmlns="http://schemas.openxmlformats.org/spreadsheetml/2006/main">433</v>
      </c>
      <c xmlns="http://schemas.openxmlformats.org/spreadsheetml/2006/main" r="C90" s="52"/>
      <c xmlns="http://schemas.openxmlformats.org/spreadsheetml/2006/main" r="D90" s="52"/>
      <c xmlns="http://schemas.openxmlformats.org/spreadsheetml/2006/main" r="E90" s="53">
        <f xmlns="http://schemas.openxmlformats.org/spreadsheetml/2006/main">SUM(E89)</f>
        <v xmlns="http://schemas.openxmlformats.org/spreadsheetml/2006/main">20000</v>
      </c>
      <c xmlns="http://schemas.openxmlformats.org/spreadsheetml/2006/main" r="F90" s="53">
        <f xmlns="http://schemas.openxmlformats.org/spreadsheetml/2006/main">SUM(F89)</f>
        <v xmlns="http://schemas.openxmlformats.org/spreadsheetml/2006/main">20000</v>
      </c>
      <c xmlns="http://schemas.openxmlformats.org/spreadsheetml/2006/main" r="G90" s="52"/>
      <c xmlns="http://schemas.openxmlformats.org/spreadsheetml/2006/main" r="H90" s="53">
        <f xmlns="http://schemas.openxmlformats.org/spreadsheetml/2006/main">SUM(H89)</f>
        <v xmlns="http://schemas.openxmlformats.org/spreadsheetml/2006/main">20000</v>
      </c>
      <c xmlns="http://schemas.openxmlformats.org/spreadsheetml/2006/main" r="I90" s="241">
        <f xmlns="http://schemas.openxmlformats.org/spreadsheetml/2006/main">SUM(I89)</f>
        <v xmlns="http://schemas.openxmlformats.org/spreadsheetml/2006/main">5124</v>
      </c>
      <c xmlns="http://schemas.openxmlformats.org/spreadsheetml/2006/main" r="J90" s="53"/>
      <c xmlns="http://schemas.openxmlformats.org/spreadsheetml/2006/main" r="K90" s="53">
        <f xmlns="http://schemas.openxmlformats.org/spreadsheetml/2006/main">SUM(K89)</f>
        <v xmlns="http://schemas.openxmlformats.org/spreadsheetml/2006/main">20000</v>
      </c>
      <c xmlns="http://schemas.openxmlformats.org/spreadsheetml/2006/main" r="L90" s="53">
        <f xmlns="http://schemas.openxmlformats.org/spreadsheetml/2006/main">SUM(L89)</f>
        <v xmlns="http://schemas.openxmlformats.org/spreadsheetml/2006/main">20000</v>
      </c>
    </row>
    <row xmlns:x14ac="http://schemas.microsoft.com/office/spreadsheetml/2009/9/ac" xmlns="http://schemas.openxmlformats.org/spreadsheetml/2006/main" r="91" spans="1:12" ht="12.75" customHeight="1" x14ac:dyDescent="0.2">
      <c xmlns="http://schemas.openxmlformats.org/spreadsheetml/2006/main" r="A91" s="40"/>
      <c xmlns="http://schemas.openxmlformats.org/spreadsheetml/2006/main" r="B91" s="43"/>
      <c xmlns="http://schemas.openxmlformats.org/spreadsheetml/2006/main" r="C91" s="42"/>
      <c xmlns="http://schemas.openxmlformats.org/spreadsheetml/2006/main" r="D91" s="42"/>
      <c xmlns="http://schemas.openxmlformats.org/spreadsheetml/2006/main" r="E91" s="39"/>
      <c xmlns="http://schemas.openxmlformats.org/spreadsheetml/2006/main" r="F91" s="39"/>
      <c xmlns="http://schemas.openxmlformats.org/spreadsheetml/2006/main" r="G91" s="42"/>
      <c xmlns="http://schemas.openxmlformats.org/spreadsheetml/2006/main" r="H91" s="39"/>
      <c xmlns="http://schemas.openxmlformats.org/spreadsheetml/2006/main" r="I91" s="238"/>
      <c xmlns="http://schemas.openxmlformats.org/spreadsheetml/2006/main" r="J91" s="39"/>
      <c xmlns="http://schemas.openxmlformats.org/spreadsheetml/2006/main" r="K91" s="39"/>
      <c xmlns="http://schemas.openxmlformats.org/spreadsheetml/2006/main" r="L91" s="39"/>
    </row>
    <row xmlns:x14ac="http://schemas.microsoft.com/office/spreadsheetml/2009/9/ac" xmlns="http://schemas.openxmlformats.org/spreadsheetml/2006/main" r="92" spans="1:12" ht="12.75" customHeight="1" x14ac:dyDescent="0.2">
      <c xmlns="http://schemas.openxmlformats.org/spreadsheetml/2006/main" r="A92" s="50">
        <v xmlns="http://schemas.openxmlformats.org/spreadsheetml/2006/main">4200</v>
      </c>
      <c xmlns="http://schemas.openxmlformats.org/spreadsheetml/2006/main" r="B92" s="51" t="s">
        <v xmlns="http://schemas.openxmlformats.org/spreadsheetml/2006/main">434</v>
      </c>
      <c xmlns="http://schemas.openxmlformats.org/spreadsheetml/2006/main" r="C92" s="52"/>
      <c xmlns="http://schemas.openxmlformats.org/spreadsheetml/2006/main" r="D92" s="52"/>
      <c xmlns="http://schemas.openxmlformats.org/spreadsheetml/2006/main" r="E92" s="54"/>
      <c xmlns="http://schemas.openxmlformats.org/spreadsheetml/2006/main" r="F92" s="54"/>
      <c xmlns="http://schemas.openxmlformats.org/spreadsheetml/2006/main" r="G92" s="52"/>
      <c xmlns="http://schemas.openxmlformats.org/spreadsheetml/2006/main" r="H92" s="54"/>
      <c xmlns="http://schemas.openxmlformats.org/spreadsheetml/2006/main" r="I92" s="240"/>
      <c xmlns="http://schemas.openxmlformats.org/spreadsheetml/2006/main" r="J92" s="54"/>
      <c xmlns="http://schemas.openxmlformats.org/spreadsheetml/2006/main" r="K92" s="54"/>
      <c xmlns="http://schemas.openxmlformats.org/spreadsheetml/2006/main" r="L92" s="54"/>
    </row>
    <row xmlns:x14ac="http://schemas.microsoft.com/office/spreadsheetml/2009/9/ac" xmlns="http://schemas.openxmlformats.org/spreadsheetml/2006/main" r="93" spans="1:12" ht="12.75" customHeight="1" x14ac:dyDescent="0.2">
      <c xmlns="http://schemas.openxmlformats.org/spreadsheetml/2006/main" r="A93" s="40">
        <v xmlns="http://schemas.openxmlformats.org/spreadsheetml/2006/main">4201</v>
      </c>
      <c xmlns="http://schemas.openxmlformats.org/spreadsheetml/2006/main" r="B93" s="43" t="s">
        <v xmlns="http://schemas.openxmlformats.org/spreadsheetml/2006/main">435</v>
      </c>
      <c xmlns="http://schemas.openxmlformats.org/spreadsheetml/2006/main" r="C93" s="42"/>
      <c xmlns="http://schemas.openxmlformats.org/spreadsheetml/2006/main" r="D93" s="42"/>
      <c xmlns="http://schemas.openxmlformats.org/spreadsheetml/2006/main" r="E93" s="39">
        <v xmlns="http://schemas.openxmlformats.org/spreadsheetml/2006/main">20000</v>
      </c>
      <c xmlns="http://schemas.openxmlformats.org/spreadsheetml/2006/main" r="F93" s="39">
        <v xmlns="http://schemas.openxmlformats.org/spreadsheetml/2006/main">20000</v>
      </c>
      <c xmlns="http://schemas.openxmlformats.org/spreadsheetml/2006/main" r="G93" s="42"/>
      <c xmlns="http://schemas.openxmlformats.org/spreadsheetml/2006/main" r="H93" s="39">
        <v xmlns="http://schemas.openxmlformats.org/spreadsheetml/2006/main">20000</v>
      </c>
      <c xmlns="http://schemas.openxmlformats.org/spreadsheetml/2006/main" r="I93" s="238">
        <v xmlns="http://schemas.openxmlformats.org/spreadsheetml/2006/main">12846</v>
      </c>
      <c xmlns="http://schemas.openxmlformats.org/spreadsheetml/2006/main" r="J93" s="39"/>
      <c xmlns="http://schemas.openxmlformats.org/spreadsheetml/2006/main" r="K93" s="39">
        <v xmlns="http://schemas.openxmlformats.org/spreadsheetml/2006/main">20000</v>
      </c>
      <c xmlns="http://schemas.openxmlformats.org/spreadsheetml/2006/main" r="L93" s="39">
        <v xmlns="http://schemas.openxmlformats.org/spreadsheetml/2006/main">20000</v>
      </c>
    </row>
    <row xmlns:x14ac="http://schemas.microsoft.com/office/spreadsheetml/2009/9/ac" xmlns="http://schemas.openxmlformats.org/spreadsheetml/2006/main" r="94" spans="1:12" ht="12.75" customHeight="1" x14ac:dyDescent="0.2">
      <c xmlns="http://schemas.openxmlformats.org/spreadsheetml/2006/main" r="A94" s="50">
        <v xmlns="http://schemas.openxmlformats.org/spreadsheetml/2006/main">4299</v>
      </c>
      <c xmlns="http://schemas.openxmlformats.org/spreadsheetml/2006/main" r="B94" s="51" t="s">
        <v xmlns="http://schemas.openxmlformats.org/spreadsheetml/2006/main">436</v>
      </c>
      <c xmlns="http://schemas.openxmlformats.org/spreadsheetml/2006/main" r="C94" s="52"/>
      <c xmlns="http://schemas.openxmlformats.org/spreadsheetml/2006/main" r="D94" s="52"/>
      <c xmlns="http://schemas.openxmlformats.org/spreadsheetml/2006/main" r="E94" s="53">
        <f xmlns="http://schemas.openxmlformats.org/spreadsheetml/2006/main">SUM(E93)</f>
        <v xmlns="http://schemas.openxmlformats.org/spreadsheetml/2006/main">20000</v>
      </c>
      <c xmlns="http://schemas.openxmlformats.org/spreadsheetml/2006/main" r="F94" s="53">
        <f xmlns="http://schemas.openxmlformats.org/spreadsheetml/2006/main">SUM(F93)</f>
        <v xmlns="http://schemas.openxmlformats.org/spreadsheetml/2006/main">20000</v>
      </c>
      <c xmlns="http://schemas.openxmlformats.org/spreadsheetml/2006/main" r="G94" s="52"/>
      <c xmlns="http://schemas.openxmlformats.org/spreadsheetml/2006/main" r="H94" s="53">
        <f xmlns="http://schemas.openxmlformats.org/spreadsheetml/2006/main">SUM(H93)</f>
        <v xmlns="http://schemas.openxmlformats.org/spreadsheetml/2006/main">20000</v>
      </c>
      <c xmlns="http://schemas.openxmlformats.org/spreadsheetml/2006/main" r="I94" s="241">
        <f xmlns="http://schemas.openxmlformats.org/spreadsheetml/2006/main">SUM(I93)</f>
        <v xmlns="http://schemas.openxmlformats.org/spreadsheetml/2006/main">12846</v>
      </c>
      <c xmlns="http://schemas.openxmlformats.org/spreadsheetml/2006/main" r="J94" s="53"/>
      <c xmlns="http://schemas.openxmlformats.org/spreadsheetml/2006/main" r="K94" s="53">
        <f xmlns="http://schemas.openxmlformats.org/spreadsheetml/2006/main">SUM(K93)</f>
        <v xmlns="http://schemas.openxmlformats.org/spreadsheetml/2006/main">20000</v>
      </c>
      <c xmlns="http://schemas.openxmlformats.org/spreadsheetml/2006/main" r="L94" s="53">
        <f xmlns="http://schemas.openxmlformats.org/spreadsheetml/2006/main">SUM(L93)</f>
        <v xmlns="http://schemas.openxmlformats.org/spreadsheetml/2006/main">20000</v>
      </c>
    </row>
    <row xmlns:x14ac="http://schemas.microsoft.com/office/spreadsheetml/2009/9/ac" xmlns="http://schemas.openxmlformats.org/spreadsheetml/2006/main" r="95" spans="1:12" ht="12.75" customHeight="1" x14ac:dyDescent="0.2">
      <c xmlns="http://schemas.openxmlformats.org/spreadsheetml/2006/main" r="A95" s="40"/>
      <c xmlns="http://schemas.openxmlformats.org/spreadsheetml/2006/main" r="B95" s="43"/>
      <c xmlns="http://schemas.openxmlformats.org/spreadsheetml/2006/main" r="C95" s="42"/>
      <c xmlns="http://schemas.openxmlformats.org/spreadsheetml/2006/main" r="D95" s="42"/>
      <c xmlns="http://schemas.openxmlformats.org/spreadsheetml/2006/main" r="E95" s="39"/>
      <c xmlns="http://schemas.openxmlformats.org/spreadsheetml/2006/main" r="F95" s="39"/>
      <c xmlns="http://schemas.openxmlformats.org/spreadsheetml/2006/main" r="G95" s="42"/>
      <c xmlns="http://schemas.openxmlformats.org/spreadsheetml/2006/main" r="H95" s="39"/>
      <c xmlns="http://schemas.openxmlformats.org/spreadsheetml/2006/main" r="I95" s="238"/>
      <c xmlns="http://schemas.openxmlformats.org/spreadsheetml/2006/main" r="J95" s="39"/>
      <c xmlns="http://schemas.openxmlformats.org/spreadsheetml/2006/main" r="K95" s="39"/>
      <c xmlns="http://schemas.openxmlformats.org/spreadsheetml/2006/main" r="L95" s="39"/>
    </row>
    <row xmlns:x14ac="http://schemas.microsoft.com/office/spreadsheetml/2009/9/ac" xmlns="http://schemas.openxmlformats.org/spreadsheetml/2006/main" r="96" spans="1:12" ht="12.75" customHeight="1" x14ac:dyDescent="0.2">
      <c xmlns="http://schemas.openxmlformats.org/spreadsheetml/2006/main" r="A96" s="50">
        <v xmlns="http://schemas.openxmlformats.org/spreadsheetml/2006/main">4300</v>
      </c>
      <c xmlns="http://schemas.openxmlformats.org/spreadsheetml/2006/main" r="B96" s="51" t="s">
        <v xmlns="http://schemas.openxmlformats.org/spreadsheetml/2006/main">437</v>
      </c>
      <c xmlns="http://schemas.openxmlformats.org/spreadsheetml/2006/main" r="C96" s="52"/>
      <c xmlns="http://schemas.openxmlformats.org/spreadsheetml/2006/main" r="D96" s="52"/>
      <c xmlns="http://schemas.openxmlformats.org/spreadsheetml/2006/main" r="E96" s="54"/>
      <c xmlns="http://schemas.openxmlformats.org/spreadsheetml/2006/main" r="F96" s="54"/>
      <c xmlns="http://schemas.openxmlformats.org/spreadsheetml/2006/main" r="G96" s="52"/>
      <c xmlns="http://schemas.openxmlformats.org/spreadsheetml/2006/main" r="H96" s="54"/>
      <c xmlns="http://schemas.openxmlformats.org/spreadsheetml/2006/main" r="I96" s="240"/>
      <c xmlns="http://schemas.openxmlformats.org/spreadsheetml/2006/main" r="J96" s="54"/>
      <c xmlns="http://schemas.openxmlformats.org/spreadsheetml/2006/main" r="K96" s="54"/>
      <c xmlns="http://schemas.openxmlformats.org/spreadsheetml/2006/main" r="L96" s="54"/>
    </row>
    <row xmlns:x14ac="http://schemas.microsoft.com/office/spreadsheetml/2009/9/ac" xmlns="http://schemas.openxmlformats.org/spreadsheetml/2006/main" r="97" spans="1:12" ht="12.75" customHeight="1" x14ac:dyDescent="0.2">
      <c xmlns="http://schemas.openxmlformats.org/spreadsheetml/2006/main" r="A97" s="40">
        <v xmlns="http://schemas.openxmlformats.org/spreadsheetml/2006/main">4301</v>
      </c>
      <c xmlns="http://schemas.openxmlformats.org/spreadsheetml/2006/main" r="B97" s="43" t="s">
        <v xmlns="http://schemas.openxmlformats.org/spreadsheetml/2006/main">438</v>
      </c>
      <c xmlns="http://schemas.openxmlformats.org/spreadsheetml/2006/main" r="C97" s="42"/>
      <c xmlns="http://schemas.openxmlformats.org/spreadsheetml/2006/main" r="D97" s="42"/>
      <c xmlns="http://schemas.openxmlformats.org/spreadsheetml/2006/main" r="E97" s="39">
        <v xmlns="http://schemas.openxmlformats.org/spreadsheetml/2006/main">110000</v>
      </c>
      <c xmlns="http://schemas.openxmlformats.org/spreadsheetml/2006/main" r="F97" s="39">
        <v xmlns="http://schemas.openxmlformats.org/spreadsheetml/2006/main">110000</v>
      </c>
      <c xmlns="http://schemas.openxmlformats.org/spreadsheetml/2006/main" r="G97" s="42"/>
      <c xmlns="http://schemas.openxmlformats.org/spreadsheetml/2006/main" r="H97" s="39">
        <v xmlns="http://schemas.openxmlformats.org/spreadsheetml/2006/main">130000</v>
      </c>
      <c xmlns="http://schemas.openxmlformats.org/spreadsheetml/2006/main" r="I97" s="232">
        <v xmlns="http://schemas.openxmlformats.org/spreadsheetml/2006/main">133648.93</v>
      </c>
      <c xmlns="http://schemas.openxmlformats.org/spreadsheetml/2006/main" r="J97" s="39"/>
      <c xmlns="http://schemas.openxmlformats.org/spreadsheetml/2006/main" r="K97" s="39">
        <v xmlns="http://schemas.openxmlformats.org/spreadsheetml/2006/main">130000</v>
      </c>
      <c xmlns="http://schemas.openxmlformats.org/spreadsheetml/2006/main" r="L97" s="39">
        <v xmlns="http://schemas.openxmlformats.org/spreadsheetml/2006/main">130000</v>
      </c>
    </row>
    <row xmlns:x14ac="http://schemas.microsoft.com/office/spreadsheetml/2009/9/ac" xmlns="http://schemas.openxmlformats.org/spreadsheetml/2006/main" r="98" spans="1:12" ht="12.75" customHeight="1" x14ac:dyDescent="0.2">
      <c xmlns="http://schemas.openxmlformats.org/spreadsheetml/2006/main" r="A98" s="50">
        <v xmlns="http://schemas.openxmlformats.org/spreadsheetml/2006/main">4399</v>
      </c>
      <c xmlns="http://schemas.openxmlformats.org/spreadsheetml/2006/main" r="B98" s="51" t="s">
        <v xmlns="http://schemas.openxmlformats.org/spreadsheetml/2006/main">439</v>
      </c>
      <c xmlns="http://schemas.openxmlformats.org/spreadsheetml/2006/main" r="C98" s="52"/>
      <c xmlns="http://schemas.openxmlformats.org/spreadsheetml/2006/main" r="D98" s="52"/>
      <c xmlns="http://schemas.openxmlformats.org/spreadsheetml/2006/main" r="E98" s="53">
        <v xmlns="http://schemas.openxmlformats.org/spreadsheetml/2006/main">110000</v>
      </c>
      <c xmlns="http://schemas.openxmlformats.org/spreadsheetml/2006/main" r="F98" s="53">
        <f xmlns="http://schemas.openxmlformats.org/spreadsheetml/2006/main">SUM(F97)</f>
        <v xmlns="http://schemas.openxmlformats.org/spreadsheetml/2006/main">110000</v>
      </c>
      <c xmlns="http://schemas.openxmlformats.org/spreadsheetml/2006/main" r="G98" s="52"/>
      <c xmlns="http://schemas.openxmlformats.org/spreadsheetml/2006/main" r="H98" s="53">
        <f xmlns="http://schemas.openxmlformats.org/spreadsheetml/2006/main">SUM(H97)</f>
        <v xmlns="http://schemas.openxmlformats.org/spreadsheetml/2006/main">130000</v>
      </c>
      <c xmlns="http://schemas.openxmlformats.org/spreadsheetml/2006/main" r="I98" s="284">
        <f xmlns="http://schemas.openxmlformats.org/spreadsheetml/2006/main">SUM(I97)</f>
        <v xmlns="http://schemas.openxmlformats.org/spreadsheetml/2006/main">133648.93</v>
      </c>
      <c xmlns="http://schemas.openxmlformats.org/spreadsheetml/2006/main" r="J98" s="53"/>
      <c xmlns="http://schemas.openxmlformats.org/spreadsheetml/2006/main" r="K98" s="53">
        <f xmlns="http://schemas.openxmlformats.org/spreadsheetml/2006/main">SUM(K97)</f>
        <v xmlns="http://schemas.openxmlformats.org/spreadsheetml/2006/main">130000</v>
      </c>
      <c xmlns="http://schemas.openxmlformats.org/spreadsheetml/2006/main" r="L98" s="53">
        <f xmlns="http://schemas.openxmlformats.org/spreadsheetml/2006/main">SUM(L97)</f>
        <v xmlns="http://schemas.openxmlformats.org/spreadsheetml/2006/main">130000</v>
      </c>
    </row>
    <row xmlns:x14ac="http://schemas.microsoft.com/office/spreadsheetml/2009/9/ac" xmlns="http://schemas.openxmlformats.org/spreadsheetml/2006/main" r="99" spans="1:12" ht="12.75" customHeight="1" x14ac:dyDescent="0.2">
      <c xmlns="http://schemas.openxmlformats.org/spreadsheetml/2006/main" r="A99" s="50"/>
      <c xmlns="http://schemas.openxmlformats.org/spreadsheetml/2006/main" r="B99" s="51"/>
      <c xmlns="http://schemas.openxmlformats.org/spreadsheetml/2006/main" r="C99" s="52"/>
      <c xmlns="http://schemas.openxmlformats.org/spreadsheetml/2006/main" r="D99" s="52"/>
      <c xmlns="http://schemas.openxmlformats.org/spreadsheetml/2006/main" r="E99" s="53"/>
      <c xmlns="http://schemas.openxmlformats.org/spreadsheetml/2006/main" r="F99" s="53"/>
      <c xmlns="http://schemas.openxmlformats.org/spreadsheetml/2006/main" r="G99" s="52"/>
      <c xmlns="http://schemas.openxmlformats.org/spreadsheetml/2006/main" r="H99" s="53"/>
      <c xmlns="http://schemas.openxmlformats.org/spreadsheetml/2006/main" r="I99" s="241"/>
      <c xmlns="http://schemas.openxmlformats.org/spreadsheetml/2006/main" r="J99" s="53"/>
      <c xmlns="http://schemas.openxmlformats.org/spreadsheetml/2006/main" r="K99" s="53"/>
      <c xmlns="http://schemas.openxmlformats.org/spreadsheetml/2006/main" r="L99" s="53"/>
    </row>
    <row xmlns:x14ac="http://schemas.microsoft.com/office/spreadsheetml/2009/9/ac" xmlns="http://schemas.openxmlformats.org/spreadsheetml/2006/main" r="100" spans="1:12" ht="12.75" customHeight="1" x14ac:dyDescent="0.2">
      <c xmlns="http://schemas.openxmlformats.org/spreadsheetml/2006/main" r="A100" s="40">
        <v xmlns="http://schemas.openxmlformats.org/spreadsheetml/2006/main">40</v>
      </c>
      <c xmlns="http://schemas.openxmlformats.org/spreadsheetml/2006/main" r="B100" s="37" t="s">
        <v xmlns="http://schemas.openxmlformats.org/spreadsheetml/2006/main">440</v>
      </c>
      <c xmlns="http://schemas.openxmlformats.org/spreadsheetml/2006/main" r="C100" s="38"/>
      <c xmlns="http://schemas.openxmlformats.org/spreadsheetml/2006/main" r="D100" s="38"/>
      <c xmlns="http://schemas.openxmlformats.org/spreadsheetml/2006/main" r="E100" s="47">
        <f xmlns="http://schemas.openxmlformats.org/spreadsheetml/2006/main">E90+E94+E98</f>
        <v xmlns="http://schemas.openxmlformats.org/spreadsheetml/2006/main">150000</v>
      </c>
      <c xmlns="http://schemas.openxmlformats.org/spreadsheetml/2006/main" r="F100" s="47">
        <f xmlns="http://schemas.openxmlformats.org/spreadsheetml/2006/main">F90+F94+F98</f>
        <v xmlns="http://schemas.openxmlformats.org/spreadsheetml/2006/main">150000</v>
      </c>
      <c xmlns="http://schemas.openxmlformats.org/spreadsheetml/2006/main" r="G100" s="38"/>
      <c xmlns="http://schemas.openxmlformats.org/spreadsheetml/2006/main" r="H100" s="47">
        <f xmlns="http://schemas.openxmlformats.org/spreadsheetml/2006/main">H90+H94+H98</f>
        <v xmlns="http://schemas.openxmlformats.org/spreadsheetml/2006/main">170000</v>
      </c>
      <c xmlns="http://schemas.openxmlformats.org/spreadsheetml/2006/main" r="I100" s="237">
        <f xmlns="http://schemas.openxmlformats.org/spreadsheetml/2006/main">I90+I94+I98</f>
        <v xmlns="http://schemas.openxmlformats.org/spreadsheetml/2006/main">151618.93</v>
      </c>
      <c xmlns="http://schemas.openxmlformats.org/spreadsheetml/2006/main" r="J100" s="47"/>
      <c xmlns="http://schemas.openxmlformats.org/spreadsheetml/2006/main" r="K100" s="47">
        <f xmlns="http://schemas.openxmlformats.org/spreadsheetml/2006/main">K90+K94+K98</f>
        <v xmlns="http://schemas.openxmlformats.org/spreadsheetml/2006/main">170000</v>
      </c>
      <c xmlns="http://schemas.openxmlformats.org/spreadsheetml/2006/main" r="L100" s="47">
        <f xmlns="http://schemas.openxmlformats.org/spreadsheetml/2006/main">L90+L94+L98</f>
        <v xmlns="http://schemas.openxmlformats.org/spreadsheetml/2006/main">170000</v>
      </c>
    </row>
    <row xmlns:x14ac="http://schemas.microsoft.com/office/spreadsheetml/2009/9/ac" xmlns="http://schemas.openxmlformats.org/spreadsheetml/2006/main" r="101" spans="1:12" ht="12.75" customHeight="1" x14ac:dyDescent="0.2">
      <c xmlns="http://schemas.openxmlformats.org/spreadsheetml/2006/main" r="A101" s="40"/>
      <c xmlns="http://schemas.openxmlformats.org/spreadsheetml/2006/main" r="B101" s="43"/>
      <c xmlns="http://schemas.openxmlformats.org/spreadsheetml/2006/main" r="C101" s="42"/>
      <c xmlns="http://schemas.openxmlformats.org/spreadsheetml/2006/main" r="D101" s="42"/>
      <c xmlns="http://schemas.openxmlformats.org/spreadsheetml/2006/main" r="E101" s="39"/>
      <c xmlns="http://schemas.openxmlformats.org/spreadsheetml/2006/main" r="F101" s="39"/>
      <c xmlns="http://schemas.openxmlformats.org/spreadsheetml/2006/main" r="G101" s="42"/>
      <c xmlns="http://schemas.openxmlformats.org/spreadsheetml/2006/main" r="H101" s="39"/>
      <c xmlns="http://schemas.openxmlformats.org/spreadsheetml/2006/main" r="I101" s="238"/>
      <c xmlns="http://schemas.openxmlformats.org/spreadsheetml/2006/main" r="J101" s="39"/>
      <c xmlns="http://schemas.openxmlformats.org/spreadsheetml/2006/main" r="K101" s="39"/>
      <c xmlns="http://schemas.openxmlformats.org/spreadsheetml/2006/main" r="L101" s="39"/>
    </row>
    <row xmlns:x14ac="http://schemas.microsoft.com/office/spreadsheetml/2009/9/ac" xmlns="http://schemas.openxmlformats.org/spreadsheetml/2006/main" r="102" spans="1:12" ht="12.75" customHeight="1" x14ac:dyDescent="0.2">
      <c xmlns="http://schemas.openxmlformats.org/spreadsheetml/2006/main" r="A102" s="50">
        <v xmlns="http://schemas.openxmlformats.org/spreadsheetml/2006/main">50</v>
      </c>
      <c xmlns="http://schemas.openxmlformats.org/spreadsheetml/2006/main" r="B102" s="51" t="s">
        <v xmlns="http://schemas.openxmlformats.org/spreadsheetml/2006/main">441</v>
      </c>
      <c xmlns="http://schemas.openxmlformats.org/spreadsheetml/2006/main" r="C102" s="52"/>
      <c xmlns="http://schemas.openxmlformats.org/spreadsheetml/2006/main" r="D102" s="52"/>
      <c xmlns="http://schemas.openxmlformats.org/spreadsheetml/2006/main" r="E102" s="54"/>
      <c xmlns="http://schemas.openxmlformats.org/spreadsheetml/2006/main" r="F102" s="97"/>
      <c xmlns="http://schemas.openxmlformats.org/spreadsheetml/2006/main" r="G102" s="52"/>
      <c xmlns="http://schemas.openxmlformats.org/spreadsheetml/2006/main" r="H102" s="54"/>
      <c xmlns="http://schemas.openxmlformats.org/spreadsheetml/2006/main" r="I102" s="240"/>
      <c xmlns="http://schemas.openxmlformats.org/spreadsheetml/2006/main" r="J102" s="54"/>
      <c xmlns="http://schemas.openxmlformats.org/spreadsheetml/2006/main" r="K102" s="54"/>
      <c xmlns="http://schemas.openxmlformats.org/spreadsheetml/2006/main" r="L102" s="54"/>
    </row>
    <row xmlns:x14ac="http://schemas.microsoft.com/office/spreadsheetml/2009/9/ac" xmlns="http://schemas.openxmlformats.org/spreadsheetml/2006/main" r="103" spans="1:12" ht="12.75" customHeight="1" x14ac:dyDescent="0.2">
      <c xmlns="http://schemas.openxmlformats.org/spreadsheetml/2006/main" r="A103" s="50">
        <v xmlns="http://schemas.openxmlformats.org/spreadsheetml/2006/main">5100</v>
      </c>
      <c xmlns="http://schemas.openxmlformats.org/spreadsheetml/2006/main" r="B103" s="51" t="s">
        <v xmlns="http://schemas.openxmlformats.org/spreadsheetml/2006/main">442</v>
      </c>
      <c xmlns="http://schemas.openxmlformats.org/spreadsheetml/2006/main" r="C103" s="52"/>
      <c xmlns="http://schemas.openxmlformats.org/spreadsheetml/2006/main" r="D103" s="52"/>
      <c xmlns="http://schemas.openxmlformats.org/spreadsheetml/2006/main" r="E103" s="53"/>
      <c xmlns="http://schemas.openxmlformats.org/spreadsheetml/2006/main" r="F103" s="97"/>
      <c xmlns="http://schemas.openxmlformats.org/spreadsheetml/2006/main" r="G103" s="52"/>
      <c xmlns="http://schemas.openxmlformats.org/spreadsheetml/2006/main" r="H103" s="54"/>
      <c xmlns="http://schemas.openxmlformats.org/spreadsheetml/2006/main" r="I103" s="240"/>
      <c xmlns="http://schemas.openxmlformats.org/spreadsheetml/2006/main" r="J103" s="54"/>
      <c xmlns="http://schemas.openxmlformats.org/spreadsheetml/2006/main" r="K103" s="54"/>
      <c xmlns="http://schemas.openxmlformats.org/spreadsheetml/2006/main" r="L103" s="54"/>
    </row>
    <row xmlns:x14ac="http://schemas.microsoft.com/office/spreadsheetml/2009/9/ac" xmlns="http://schemas.openxmlformats.org/spreadsheetml/2006/main" r="104" spans="1:12" ht="12.75" customHeight="1" x14ac:dyDescent="0.2">
      <c xmlns="http://schemas.openxmlformats.org/spreadsheetml/2006/main" r="A104" s="40">
        <v xmlns="http://schemas.openxmlformats.org/spreadsheetml/2006/main">5101</v>
      </c>
      <c xmlns="http://schemas.openxmlformats.org/spreadsheetml/2006/main" r="B104" s="43" t="s">
        <v xmlns="http://schemas.openxmlformats.org/spreadsheetml/2006/main">443</v>
      </c>
      <c xmlns="http://schemas.openxmlformats.org/spreadsheetml/2006/main" r="C104" s="42"/>
      <c xmlns="http://schemas.openxmlformats.org/spreadsheetml/2006/main" r="D104" s="42"/>
      <c xmlns="http://schemas.openxmlformats.org/spreadsheetml/2006/main" r="E104" s="39">
        <v xmlns="http://schemas.openxmlformats.org/spreadsheetml/2006/main">45000</v>
      </c>
      <c xmlns="http://schemas.openxmlformats.org/spreadsheetml/2006/main" r="F104" s="39">
        <v xmlns="http://schemas.openxmlformats.org/spreadsheetml/2006/main">45000</v>
      </c>
      <c xmlns="http://schemas.openxmlformats.org/spreadsheetml/2006/main" r="G104" s="42"/>
      <c xmlns="http://schemas.openxmlformats.org/spreadsheetml/2006/main" r="H104" s="39">
        <v xmlns="http://schemas.openxmlformats.org/spreadsheetml/2006/main">45000</v>
      </c>
      <c xmlns="http://schemas.openxmlformats.org/spreadsheetml/2006/main" r="I104" s="232">
        <v xmlns="http://schemas.openxmlformats.org/spreadsheetml/2006/main">43799.15</v>
      </c>
      <c xmlns="http://schemas.openxmlformats.org/spreadsheetml/2006/main" r="J104" s="39"/>
      <c xmlns="http://schemas.openxmlformats.org/spreadsheetml/2006/main" r="K104" s="39">
        <v xmlns="http://schemas.openxmlformats.org/spreadsheetml/2006/main">45000</v>
      </c>
      <c xmlns="http://schemas.openxmlformats.org/spreadsheetml/2006/main" r="L104" s="39">
        <v xmlns="http://schemas.openxmlformats.org/spreadsheetml/2006/main">45000</v>
      </c>
    </row>
    <row xmlns:x14ac="http://schemas.microsoft.com/office/spreadsheetml/2009/9/ac" xmlns="http://schemas.openxmlformats.org/spreadsheetml/2006/main" r="105" spans="1:12" ht="12.75" customHeight="1" x14ac:dyDescent="0.2">
      <c xmlns="http://schemas.openxmlformats.org/spreadsheetml/2006/main" r="A105" s="40">
        <v xmlns="http://schemas.openxmlformats.org/spreadsheetml/2006/main">5199</v>
      </c>
      <c xmlns="http://schemas.openxmlformats.org/spreadsheetml/2006/main" r="B105" s="37" t="s">
        <v xmlns="http://schemas.openxmlformats.org/spreadsheetml/2006/main">444</v>
      </c>
      <c xmlns="http://schemas.openxmlformats.org/spreadsheetml/2006/main" r="C105" s="38"/>
      <c xmlns="http://schemas.openxmlformats.org/spreadsheetml/2006/main" r="D105" s="38"/>
      <c xmlns="http://schemas.openxmlformats.org/spreadsheetml/2006/main" r="E105" s="47">
        <f xmlns="http://schemas.openxmlformats.org/spreadsheetml/2006/main">SUM(E104)</f>
        <v xmlns="http://schemas.openxmlformats.org/spreadsheetml/2006/main">45000</v>
      </c>
      <c xmlns="http://schemas.openxmlformats.org/spreadsheetml/2006/main" r="F105" s="47">
        <f xmlns="http://schemas.openxmlformats.org/spreadsheetml/2006/main">SUM(F104)</f>
        <v xmlns="http://schemas.openxmlformats.org/spreadsheetml/2006/main">45000</v>
      </c>
      <c xmlns="http://schemas.openxmlformats.org/spreadsheetml/2006/main" r="G105" s="38"/>
      <c xmlns="http://schemas.openxmlformats.org/spreadsheetml/2006/main" r="H105" s="47">
        <f xmlns="http://schemas.openxmlformats.org/spreadsheetml/2006/main">SUM(H104)</f>
        <v xmlns="http://schemas.openxmlformats.org/spreadsheetml/2006/main">45000</v>
      </c>
      <c xmlns="http://schemas.openxmlformats.org/spreadsheetml/2006/main" r="I105" s="237">
        <f xmlns="http://schemas.openxmlformats.org/spreadsheetml/2006/main">SUM(I104)</f>
        <v xmlns="http://schemas.openxmlformats.org/spreadsheetml/2006/main">43799.15</v>
      </c>
      <c xmlns="http://schemas.openxmlformats.org/spreadsheetml/2006/main" r="J105" s="47"/>
      <c xmlns="http://schemas.openxmlformats.org/spreadsheetml/2006/main" r="K105" s="47">
        <f xmlns="http://schemas.openxmlformats.org/spreadsheetml/2006/main">SUM(K104)</f>
        <v xmlns="http://schemas.openxmlformats.org/spreadsheetml/2006/main">45000</v>
      </c>
      <c xmlns="http://schemas.openxmlformats.org/spreadsheetml/2006/main" r="L105" s="47">
        <f xmlns="http://schemas.openxmlformats.org/spreadsheetml/2006/main">SUM(L104)</f>
        <v xmlns="http://schemas.openxmlformats.org/spreadsheetml/2006/main">45000</v>
      </c>
    </row>
    <row xmlns:x14ac="http://schemas.microsoft.com/office/spreadsheetml/2009/9/ac" xmlns="http://schemas.openxmlformats.org/spreadsheetml/2006/main" r="106" spans="1:12" ht="12.75" customHeight="1" x14ac:dyDescent="0.2">
      <c xmlns="http://schemas.openxmlformats.org/spreadsheetml/2006/main" r="A106" s="40"/>
      <c xmlns="http://schemas.openxmlformats.org/spreadsheetml/2006/main" r="B106" s="43"/>
      <c xmlns="http://schemas.openxmlformats.org/spreadsheetml/2006/main" r="C106" s="42"/>
      <c xmlns="http://schemas.openxmlformats.org/spreadsheetml/2006/main" r="D106" s="42"/>
      <c xmlns="http://schemas.openxmlformats.org/spreadsheetml/2006/main" r="E106" s="39"/>
      <c xmlns="http://schemas.openxmlformats.org/spreadsheetml/2006/main" r="F106" s="39"/>
      <c xmlns="http://schemas.openxmlformats.org/spreadsheetml/2006/main" r="G106" s="42"/>
      <c xmlns="http://schemas.openxmlformats.org/spreadsheetml/2006/main" r="H106" s="39"/>
      <c xmlns="http://schemas.openxmlformats.org/spreadsheetml/2006/main" r="I106" s="238"/>
      <c xmlns="http://schemas.openxmlformats.org/spreadsheetml/2006/main" r="J106" s="39"/>
      <c xmlns="http://schemas.openxmlformats.org/spreadsheetml/2006/main" r="K106" s="39"/>
      <c xmlns="http://schemas.openxmlformats.org/spreadsheetml/2006/main" r="L106" s="39"/>
    </row>
    <row xmlns:x14ac="http://schemas.microsoft.com/office/spreadsheetml/2009/9/ac" xmlns="http://schemas.openxmlformats.org/spreadsheetml/2006/main" r="107" spans="1:12" ht="12.75" customHeight="1" x14ac:dyDescent="0.2">
      <c xmlns="http://schemas.openxmlformats.org/spreadsheetml/2006/main" r="A107" s="50">
        <v xmlns="http://schemas.openxmlformats.org/spreadsheetml/2006/main">5200</v>
      </c>
      <c xmlns="http://schemas.openxmlformats.org/spreadsheetml/2006/main" r="B107" s="51" t="s">
        <v xmlns="http://schemas.openxmlformats.org/spreadsheetml/2006/main">445</v>
      </c>
      <c xmlns="http://schemas.openxmlformats.org/spreadsheetml/2006/main" r="C107" s="52"/>
      <c xmlns="http://schemas.openxmlformats.org/spreadsheetml/2006/main" r="D107" s="52"/>
      <c xmlns="http://schemas.openxmlformats.org/spreadsheetml/2006/main" r="E107" s="54"/>
      <c xmlns="http://schemas.openxmlformats.org/spreadsheetml/2006/main" r="F107" s="54"/>
      <c xmlns="http://schemas.openxmlformats.org/spreadsheetml/2006/main" r="G107" s="52"/>
      <c xmlns="http://schemas.openxmlformats.org/spreadsheetml/2006/main" r="H107" s="54"/>
      <c xmlns="http://schemas.openxmlformats.org/spreadsheetml/2006/main" r="I107" s="240"/>
      <c xmlns="http://schemas.openxmlformats.org/spreadsheetml/2006/main" r="J107" s="54"/>
      <c xmlns="http://schemas.openxmlformats.org/spreadsheetml/2006/main" r="K107" s="54"/>
      <c xmlns="http://schemas.openxmlformats.org/spreadsheetml/2006/main" r="L107" s="54"/>
    </row>
    <row xmlns:x14ac="http://schemas.microsoft.com/office/spreadsheetml/2009/9/ac" xmlns="http://schemas.openxmlformats.org/spreadsheetml/2006/main" r="108" spans="1:12" ht="12.75" customHeight="1" x14ac:dyDescent="0.2">
      <c xmlns="http://schemas.openxmlformats.org/spreadsheetml/2006/main" r="A108" s="40">
        <v xmlns="http://schemas.openxmlformats.org/spreadsheetml/2006/main">5201</v>
      </c>
      <c xmlns="http://schemas.openxmlformats.org/spreadsheetml/2006/main" r="B108" s="58" t="s">
        <v xmlns="http://schemas.openxmlformats.org/spreadsheetml/2006/main">446</v>
      </c>
      <c xmlns="http://schemas.openxmlformats.org/spreadsheetml/2006/main" r="C108" s="42"/>
      <c xmlns="http://schemas.openxmlformats.org/spreadsheetml/2006/main" r="D108" s="42"/>
      <c xmlns="http://schemas.openxmlformats.org/spreadsheetml/2006/main" r="E108" s="34">
        <v xmlns="http://schemas.openxmlformats.org/spreadsheetml/2006/main">0</v>
      </c>
      <c xmlns="http://schemas.openxmlformats.org/spreadsheetml/2006/main" r="F108" s="34">
        <v xmlns="http://schemas.openxmlformats.org/spreadsheetml/2006/main">120000</v>
      </c>
      <c xmlns="http://schemas.openxmlformats.org/spreadsheetml/2006/main" r="G108" s="42"/>
      <c xmlns="http://schemas.openxmlformats.org/spreadsheetml/2006/main" r="H108" s="39">
        <v xmlns="http://schemas.openxmlformats.org/spreadsheetml/2006/main">0</v>
      </c>
      <c xmlns="http://schemas.openxmlformats.org/spreadsheetml/2006/main" r="I108" s="232">
        <v xmlns="http://schemas.openxmlformats.org/spreadsheetml/2006/main">0</v>
      </c>
      <c xmlns="http://schemas.openxmlformats.org/spreadsheetml/2006/main" r="J108" s="39"/>
      <c xmlns="http://schemas.openxmlformats.org/spreadsheetml/2006/main" r="K108" s="34">
        <v xmlns="http://schemas.openxmlformats.org/spreadsheetml/2006/main">0</v>
      </c>
      <c xmlns="http://schemas.openxmlformats.org/spreadsheetml/2006/main" r="L108" s="34">
        <v xmlns="http://schemas.openxmlformats.org/spreadsheetml/2006/main">120000</v>
      </c>
    </row>
    <row xmlns:x14ac="http://schemas.microsoft.com/office/spreadsheetml/2009/9/ac" xmlns="http://schemas.openxmlformats.org/spreadsheetml/2006/main" r="109" spans="1:12" ht="12.75" customHeight="1" x14ac:dyDescent="0.2">
      <c xmlns="http://schemas.openxmlformats.org/spreadsheetml/2006/main" r="A109" s="40">
        <v xmlns="http://schemas.openxmlformats.org/spreadsheetml/2006/main">5202</v>
      </c>
      <c xmlns="http://schemas.openxmlformats.org/spreadsheetml/2006/main" r="B109" s="43" t="s">
        <v xmlns="http://schemas.openxmlformats.org/spreadsheetml/2006/main">447</v>
      </c>
      <c xmlns="http://schemas.openxmlformats.org/spreadsheetml/2006/main" r="C109" s="38" t="s">
        <v xmlns="http://schemas.openxmlformats.org/spreadsheetml/2006/main">448</v>
      </c>
      <c xmlns="http://schemas.openxmlformats.org/spreadsheetml/2006/main" r="D109" s="38" t="s">
        <v xmlns="http://schemas.openxmlformats.org/spreadsheetml/2006/main">449</v>
      </c>
      <c xmlns="http://schemas.openxmlformats.org/spreadsheetml/2006/main" r="E109" s="39">
        <v xmlns="http://schemas.openxmlformats.org/spreadsheetml/2006/main">0</v>
      </c>
      <c xmlns="http://schemas.openxmlformats.org/spreadsheetml/2006/main" r="F109" s="39">
        <v xmlns="http://schemas.openxmlformats.org/spreadsheetml/2006/main">0</v>
      </c>
      <c xmlns="http://schemas.openxmlformats.org/spreadsheetml/2006/main" r="G109" s="38"/>
      <c xmlns="http://schemas.openxmlformats.org/spreadsheetml/2006/main" r="H109" s="39">
        <v xmlns="http://schemas.openxmlformats.org/spreadsheetml/2006/main">0</v>
      </c>
      <c xmlns="http://schemas.openxmlformats.org/spreadsheetml/2006/main" r="I109" s="232">
        <v xmlns="http://schemas.openxmlformats.org/spreadsheetml/2006/main">0</v>
      </c>
      <c xmlns="http://schemas.openxmlformats.org/spreadsheetml/2006/main" r="J109" s="39"/>
      <c xmlns="http://schemas.openxmlformats.org/spreadsheetml/2006/main" r="K109" s="39">
        <v xmlns="http://schemas.openxmlformats.org/spreadsheetml/2006/main">0</v>
      </c>
      <c xmlns="http://schemas.openxmlformats.org/spreadsheetml/2006/main" r="L109" s="39">
        <v xmlns="http://schemas.openxmlformats.org/spreadsheetml/2006/main">0</v>
      </c>
    </row>
    <row xmlns:x14ac="http://schemas.microsoft.com/office/spreadsheetml/2009/9/ac" xmlns="http://schemas.openxmlformats.org/spreadsheetml/2006/main" r="110" spans="1:12" ht="12.75" customHeight="1" x14ac:dyDescent="0.2">
      <c xmlns="http://schemas.openxmlformats.org/spreadsheetml/2006/main" r="A110" s="40">
        <v xmlns="http://schemas.openxmlformats.org/spreadsheetml/2006/main">5203</v>
      </c>
      <c xmlns="http://schemas.openxmlformats.org/spreadsheetml/2006/main" r="B110" s="44" t="s">
        <v xmlns="http://schemas.openxmlformats.org/spreadsheetml/2006/main">450</v>
      </c>
      <c xmlns="http://schemas.openxmlformats.org/spreadsheetml/2006/main" r="C110" s="60" t="s">
        <v xmlns="http://schemas.openxmlformats.org/spreadsheetml/2006/main">451</v>
      </c>
      <c xmlns="http://schemas.openxmlformats.org/spreadsheetml/2006/main" r="D110" s="61" t="s">
        <v xmlns="http://schemas.openxmlformats.org/spreadsheetml/2006/main">452</v>
      </c>
      <c xmlns="http://schemas.openxmlformats.org/spreadsheetml/2006/main" r="E110" s="39">
        <v xmlns="http://schemas.openxmlformats.org/spreadsheetml/2006/main">0</v>
      </c>
      <c xmlns="http://schemas.openxmlformats.org/spreadsheetml/2006/main" r="F110" s="39">
        <v xmlns="http://schemas.openxmlformats.org/spreadsheetml/2006/main">0</v>
      </c>
      <c xmlns="http://schemas.openxmlformats.org/spreadsheetml/2006/main" r="G110" s="61"/>
      <c xmlns="http://schemas.openxmlformats.org/spreadsheetml/2006/main" r="H110" s="39">
        <v xmlns="http://schemas.openxmlformats.org/spreadsheetml/2006/main">0</v>
      </c>
      <c xmlns="http://schemas.openxmlformats.org/spreadsheetml/2006/main" r="I110" s="232">
        <v xmlns="http://schemas.openxmlformats.org/spreadsheetml/2006/main">0</v>
      </c>
      <c xmlns="http://schemas.openxmlformats.org/spreadsheetml/2006/main" r="J110" s="39"/>
      <c xmlns="http://schemas.openxmlformats.org/spreadsheetml/2006/main" r="K110" s="39">
        <v xmlns="http://schemas.openxmlformats.org/spreadsheetml/2006/main">0</v>
      </c>
      <c xmlns="http://schemas.openxmlformats.org/spreadsheetml/2006/main" r="L110" s="39">
        <v xmlns="http://schemas.openxmlformats.org/spreadsheetml/2006/main">0</v>
      </c>
    </row>
    <row xmlns:x14ac="http://schemas.microsoft.com/office/spreadsheetml/2009/9/ac" xmlns="http://schemas.openxmlformats.org/spreadsheetml/2006/main" r="111" spans="1:12" ht="12.75" customHeight="1" x14ac:dyDescent="0.2">
      <c xmlns="http://schemas.openxmlformats.org/spreadsheetml/2006/main" r="A111" s="40">
        <v xmlns="http://schemas.openxmlformats.org/spreadsheetml/2006/main">5204</v>
      </c>
      <c xmlns="http://schemas.openxmlformats.org/spreadsheetml/2006/main" r="B111" s="58" t="s">
        <v xmlns="http://schemas.openxmlformats.org/spreadsheetml/2006/main">453</v>
      </c>
      <c xmlns="http://schemas.openxmlformats.org/spreadsheetml/2006/main" r="C111" s="60" t="s">
        <v xmlns="http://schemas.openxmlformats.org/spreadsheetml/2006/main">454</v>
      </c>
      <c xmlns="http://schemas.openxmlformats.org/spreadsheetml/2006/main" r="D111" s="42" t="s">
        <v xmlns="http://schemas.openxmlformats.org/spreadsheetml/2006/main">455</v>
      </c>
      <c xmlns="http://schemas.openxmlformats.org/spreadsheetml/2006/main" r="E111" s="39">
        <v xmlns="http://schemas.openxmlformats.org/spreadsheetml/2006/main">0</v>
      </c>
      <c xmlns="http://schemas.openxmlformats.org/spreadsheetml/2006/main" r="F111" s="39">
        <v xmlns="http://schemas.openxmlformats.org/spreadsheetml/2006/main">0</v>
      </c>
      <c xmlns="http://schemas.openxmlformats.org/spreadsheetml/2006/main" r="G111" s="42"/>
      <c xmlns="http://schemas.openxmlformats.org/spreadsheetml/2006/main" r="H111" s="39">
        <v xmlns="http://schemas.openxmlformats.org/spreadsheetml/2006/main">0</v>
      </c>
      <c xmlns="http://schemas.openxmlformats.org/spreadsheetml/2006/main" r="I111" s="232">
        <v xmlns="http://schemas.openxmlformats.org/spreadsheetml/2006/main">0</v>
      </c>
      <c xmlns="http://schemas.openxmlformats.org/spreadsheetml/2006/main" r="J111" s="39"/>
      <c xmlns="http://schemas.openxmlformats.org/spreadsheetml/2006/main" r="K111" s="39">
        <v xmlns="http://schemas.openxmlformats.org/spreadsheetml/2006/main">0</v>
      </c>
      <c xmlns="http://schemas.openxmlformats.org/spreadsheetml/2006/main" r="L111" s="39">
        <v xmlns="http://schemas.openxmlformats.org/spreadsheetml/2006/main">0</v>
      </c>
    </row>
    <row xmlns:x14ac="http://schemas.microsoft.com/office/spreadsheetml/2009/9/ac" xmlns="http://schemas.openxmlformats.org/spreadsheetml/2006/main" r="112" spans="1:12" ht="12.75" customHeight="1" x14ac:dyDescent="0.2">
      <c xmlns="http://schemas.openxmlformats.org/spreadsheetml/2006/main" r="A112" s="40">
        <v xmlns="http://schemas.openxmlformats.org/spreadsheetml/2006/main">5205</v>
      </c>
      <c xmlns="http://schemas.openxmlformats.org/spreadsheetml/2006/main" r="B112" s="58" t="s">
        <v xmlns="http://schemas.openxmlformats.org/spreadsheetml/2006/main">456</v>
      </c>
      <c xmlns="http://schemas.openxmlformats.org/spreadsheetml/2006/main" r="C112" s="60" t="s">
        <v xmlns="http://schemas.openxmlformats.org/spreadsheetml/2006/main">457</v>
      </c>
      <c xmlns="http://schemas.openxmlformats.org/spreadsheetml/2006/main" r="D112" s="61" t="s">
        <v xmlns="http://schemas.openxmlformats.org/spreadsheetml/2006/main">458</v>
      </c>
      <c xmlns="http://schemas.openxmlformats.org/spreadsheetml/2006/main" r="E112" s="39">
        <v xmlns="http://schemas.openxmlformats.org/spreadsheetml/2006/main">15000</v>
      </c>
      <c xmlns="http://schemas.openxmlformats.org/spreadsheetml/2006/main" r="F112" s="39">
        <v xmlns="http://schemas.openxmlformats.org/spreadsheetml/2006/main">15000</v>
      </c>
      <c xmlns="http://schemas.openxmlformats.org/spreadsheetml/2006/main" r="G112" s="61"/>
      <c xmlns="http://schemas.openxmlformats.org/spreadsheetml/2006/main" r="H112" s="39">
        <v xmlns="http://schemas.openxmlformats.org/spreadsheetml/2006/main">10000</v>
      </c>
      <c xmlns="http://schemas.openxmlformats.org/spreadsheetml/2006/main" r="I112" s="232">
        <f xmlns="http://schemas.openxmlformats.org/spreadsheetml/2006/main">15989.94+289</f>
        <v xmlns="http://schemas.openxmlformats.org/spreadsheetml/2006/main">16278.94</v>
      </c>
      <c xmlns="http://schemas.openxmlformats.org/spreadsheetml/2006/main" r="J112" s="39"/>
      <c xmlns="http://schemas.openxmlformats.org/spreadsheetml/2006/main" r="K112" s="39">
        <v xmlns="http://schemas.openxmlformats.org/spreadsheetml/2006/main">10000</v>
      </c>
      <c xmlns="http://schemas.openxmlformats.org/spreadsheetml/2006/main" r="L112" s="39">
        <v xmlns="http://schemas.openxmlformats.org/spreadsheetml/2006/main">10000</v>
      </c>
    </row>
    <row xmlns:x14ac="http://schemas.microsoft.com/office/spreadsheetml/2009/9/ac" xmlns="http://schemas.openxmlformats.org/spreadsheetml/2006/main" r="113" spans="1:12" ht="12.75" customHeight="1" x14ac:dyDescent="0.2">
      <c xmlns="http://schemas.openxmlformats.org/spreadsheetml/2006/main" r="A113" s="40">
        <v xmlns="http://schemas.openxmlformats.org/spreadsheetml/2006/main">5206</v>
      </c>
      <c xmlns="http://schemas.openxmlformats.org/spreadsheetml/2006/main" r="B113" s="58" t="s">
        <v xmlns="http://schemas.openxmlformats.org/spreadsheetml/2006/main">459</v>
      </c>
      <c xmlns="http://schemas.openxmlformats.org/spreadsheetml/2006/main" r="C113" s="61" t="s">
        <v xmlns="http://schemas.openxmlformats.org/spreadsheetml/2006/main">460</v>
      </c>
      <c xmlns="http://schemas.openxmlformats.org/spreadsheetml/2006/main" r="D113" s="61" t="s">
        <v xmlns="http://schemas.openxmlformats.org/spreadsheetml/2006/main">461</v>
      </c>
      <c xmlns="http://schemas.openxmlformats.org/spreadsheetml/2006/main" r="E113" s="39">
        <v xmlns="http://schemas.openxmlformats.org/spreadsheetml/2006/main">10000</v>
      </c>
      <c xmlns="http://schemas.openxmlformats.org/spreadsheetml/2006/main" r="F113" s="39">
        <v xmlns="http://schemas.openxmlformats.org/spreadsheetml/2006/main">10000</v>
      </c>
      <c xmlns="http://schemas.openxmlformats.org/spreadsheetml/2006/main" r="G113" s="61"/>
      <c xmlns="http://schemas.openxmlformats.org/spreadsheetml/2006/main" r="H113" s="39">
        <v xmlns="http://schemas.openxmlformats.org/spreadsheetml/2006/main">0</v>
      </c>
      <c xmlns="http://schemas.openxmlformats.org/spreadsheetml/2006/main" r="I113" s="232">
        <v xmlns="http://schemas.openxmlformats.org/spreadsheetml/2006/main">0</v>
      </c>
      <c xmlns="http://schemas.openxmlformats.org/spreadsheetml/2006/main" r="J113" s="39"/>
      <c xmlns="http://schemas.openxmlformats.org/spreadsheetml/2006/main" r="K113" s="39">
        <v xmlns="http://schemas.openxmlformats.org/spreadsheetml/2006/main">0</v>
      </c>
      <c xmlns="http://schemas.openxmlformats.org/spreadsheetml/2006/main" r="L113" s="39">
        <v xmlns="http://schemas.openxmlformats.org/spreadsheetml/2006/main">0</v>
      </c>
    </row>
    <row xmlns:x14ac="http://schemas.microsoft.com/office/spreadsheetml/2009/9/ac" xmlns="http://schemas.openxmlformats.org/spreadsheetml/2006/main" r="114" spans="1:12" ht="12.75" customHeight="1" x14ac:dyDescent="0.2">
      <c xmlns="http://schemas.openxmlformats.org/spreadsheetml/2006/main" r="A114" s="40">
        <v xmlns="http://schemas.openxmlformats.org/spreadsheetml/2006/main">5299</v>
      </c>
      <c xmlns="http://schemas.openxmlformats.org/spreadsheetml/2006/main" r="B114" s="62" t="s">
        <v xmlns="http://schemas.openxmlformats.org/spreadsheetml/2006/main">462</v>
      </c>
      <c xmlns="http://schemas.openxmlformats.org/spreadsheetml/2006/main" r="C114" s="63" t="s">
        <v xmlns="http://schemas.openxmlformats.org/spreadsheetml/2006/main">463</v>
      </c>
      <c xmlns="http://schemas.openxmlformats.org/spreadsheetml/2006/main" r="D114" s="63" t="s">
        <v xmlns="http://schemas.openxmlformats.org/spreadsheetml/2006/main">464</v>
      </c>
      <c xmlns="http://schemas.openxmlformats.org/spreadsheetml/2006/main" r="E114" s="47">
        <f xmlns="http://schemas.openxmlformats.org/spreadsheetml/2006/main">SUM(E108:E113)</f>
        <v xmlns="http://schemas.openxmlformats.org/spreadsheetml/2006/main">25000</v>
      </c>
      <c xmlns="http://schemas.openxmlformats.org/spreadsheetml/2006/main" r="F114" s="47">
        <f xmlns="http://schemas.openxmlformats.org/spreadsheetml/2006/main">SUM(F108:F113)</f>
        <v xmlns="http://schemas.openxmlformats.org/spreadsheetml/2006/main">145000</v>
      </c>
      <c xmlns="http://schemas.openxmlformats.org/spreadsheetml/2006/main" r="G114" s="63"/>
      <c xmlns="http://schemas.openxmlformats.org/spreadsheetml/2006/main" r="H114" s="47">
        <f xmlns="http://schemas.openxmlformats.org/spreadsheetml/2006/main">SUM(H108:H113)</f>
        <v xmlns="http://schemas.openxmlformats.org/spreadsheetml/2006/main">10000</v>
      </c>
      <c xmlns="http://schemas.openxmlformats.org/spreadsheetml/2006/main" r="I114" s="237">
        <f xmlns="http://schemas.openxmlformats.org/spreadsheetml/2006/main">SUM(I108:I113)</f>
        <v xmlns="http://schemas.openxmlformats.org/spreadsheetml/2006/main">16278.94</v>
      </c>
      <c xmlns="http://schemas.openxmlformats.org/spreadsheetml/2006/main" r="J114" s="47"/>
      <c xmlns="http://schemas.openxmlformats.org/spreadsheetml/2006/main" r="K114" s="47">
        <f xmlns="http://schemas.openxmlformats.org/spreadsheetml/2006/main">SUM(K108:K113)</f>
        <v xmlns="http://schemas.openxmlformats.org/spreadsheetml/2006/main">10000</v>
      </c>
      <c xmlns="http://schemas.openxmlformats.org/spreadsheetml/2006/main" r="L114" s="47">
        <f xmlns="http://schemas.openxmlformats.org/spreadsheetml/2006/main">SUM(L108:L113)</f>
        <v xmlns="http://schemas.openxmlformats.org/spreadsheetml/2006/main">130000</v>
      </c>
    </row>
    <row xmlns:x14ac="http://schemas.microsoft.com/office/spreadsheetml/2009/9/ac" xmlns="http://schemas.openxmlformats.org/spreadsheetml/2006/main" r="115" spans="1:12" ht="12.75" customHeight="1" x14ac:dyDescent="0.2">
      <c xmlns="http://schemas.openxmlformats.org/spreadsheetml/2006/main" r="A115" s="40"/>
      <c xmlns="http://schemas.openxmlformats.org/spreadsheetml/2006/main" r="B115" s="58"/>
      <c xmlns="http://schemas.openxmlformats.org/spreadsheetml/2006/main" r="C115" s="64" t="s">
        <v xmlns="http://schemas.openxmlformats.org/spreadsheetml/2006/main">465</v>
      </c>
      <c xmlns="http://schemas.openxmlformats.org/spreadsheetml/2006/main" r="D115" s="61" t="s">
        <v xmlns="http://schemas.openxmlformats.org/spreadsheetml/2006/main">466</v>
      </c>
      <c xmlns="http://schemas.openxmlformats.org/spreadsheetml/2006/main" r="E115" s="39"/>
      <c xmlns="http://schemas.openxmlformats.org/spreadsheetml/2006/main" r="G115" s="61"/>
      <c xmlns="http://schemas.openxmlformats.org/spreadsheetml/2006/main" r="H115" s="39"/>
      <c xmlns="http://schemas.openxmlformats.org/spreadsheetml/2006/main" r="I115" s="238"/>
      <c xmlns="http://schemas.openxmlformats.org/spreadsheetml/2006/main" r="J115" s="39"/>
      <c xmlns="http://schemas.openxmlformats.org/spreadsheetml/2006/main" r="K115" s="39"/>
      <c xmlns="http://schemas.openxmlformats.org/spreadsheetml/2006/main" r="L115" s="39"/>
    </row>
    <row xmlns:x14ac="http://schemas.microsoft.com/office/spreadsheetml/2009/9/ac" xmlns="http://schemas.openxmlformats.org/spreadsheetml/2006/main" r="116" spans="1:12" ht="12.75" customHeight="1" x14ac:dyDescent="0.2">
      <c xmlns="http://schemas.openxmlformats.org/spreadsheetml/2006/main" r="A116" s="50">
        <v xmlns="http://schemas.openxmlformats.org/spreadsheetml/2006/main">5300</v>
      </c>
      <c xmlns="http://schemas.openxmlformats.org/spreadsheetml/2006/main" r="B116" s="100" t="s">
        <v xmlns="http://schemas.openxmlformats.org/spreadsheetml/2006/main">467</v>
      </c>
      <c xmlns="http://schemas.openxmlformats.org/spreadsheetml/2006/main" r="C116" s="101" t="s">
        <v xmlns="http://schemas.openxmlformats.org/spreadsheetml/2006/main">468</v>
      </c>
      <c xmlns="http://schemas.openxmlformats.org/spreadsheetml/2006/main" r="D116" s="101" t="s">
        <v xmlns="http://schemas.openxmlformats.org/spreadsheetml/2006/main">469</v>
      </c>
      <c xmlns="http://schemas.openxmlformats.org/spreadsheetml/2006/main" r="E116" s="54"/>
      <c xmlns="http://schemas.openxmlformats.org/spreadsheetml/2006/main" r="F116" s="31"/>
      <c xmlns="http://schemas.openxmlformats.org/spreadsheetml/2006/main" r="G116" s="101"/>
      <c xmlns="http://schemas.openxmlformats.org/spreadsheetml/2006/main" r="H116" s="54"/>
      <c xmlns="http://schemas.openxmlformats.org/spreadsheetml/2006/main" r="I116" s="240"/>
      <c xmlns="http://schemas.openxmlformats.org/spreadsheetml/2006/main" r="J116" s="54"/>
      <c xmlns="http://schemas.openxmlformats.org/spreadsheetml/2006/main" r="K116" s="54"/>
      <c xmlns="http://schemas.openxmlformats.org/spreadsheetml/2006/main" r="L116" s="54"/>
    </row>
    <row xmlns:x14ac="http://schemas.microsoft.com/office/spreadsheetml/2009/9/ac" xmlns="http://schemas.openxmlformats.org/spreadsheetml/2006/main" r="117" spans="1:12" ht="12.75" customHeight="1" x14ac:dyDescent="0.2">
      <c xmlns="http://schemas.openxmlformats.org/spreadsheetml/2006/main" r="A117" s="40">
        <v xmlns="http://schemas.openxmlformats.org/spreadsheetml/2006/main">5301</v>
      </c>
      <c xmlns="http://schemas.openxmlformats.org/spreadsheetml/2006/main" r="B117" s="42" t="s">
        <v xmlns="http://schemas.openxmlformats.org/spreadsheetml/2006/main">470</v>
      </c>
      <c xmlns="http://schemas.openxmlformats.org/spreadsheetml/2006/main" r="C117" s="38" t="s">
        <v xmlns="http://schemas.openxmlformats.org/spreadsheetml/2006/main">471</v>
      </c>
      <c xmlns="http://schemas.openxmlformats.org/spreadsheetml/2006/main" r="D117" s="38" t="s">
        <v xmlns="http://schemas.openxmlformats.org/spreadsheetml/2006/main">472</v>
      </c>
      <c xmlns="http://schemas.openxmlformats.org/spreadsheetml/2006/main" r="E117" s="39">
        <v xmlns="http://schemas.openxmlformats.org/spreadsheetml/2006/main">70000</v>
      </c>
      <c xmlns="http://schemas.openxmlformats.org/spreadsheetml/2006/main" r="F117" s="39">
        <v xmlns="http://schemas.openxmlformats.org/spreadsheetml/2006/main">70000</v>
      </c>
      <c xmlns="http://schemas.openxmlformats.org/spreadsheetml/2006/main" r="G117" s="38"/>
      <c xmlns="http://schemas.openxmlformats.org/spreadsheetml/2006/main" r="H117" s="39">
        <v xmlns="http://schemas.openxmlformats.org/spreadsheetml/2006/main">60000</v>
      </c>
      <c xmlns="http://schemas.openxmlformats.org/spreadsheetml/2006/main" r="I117" s="232">
        <v xmlns="http://schemas.openxmlformats.org/spreadsheetml/2006/main">78100.87</v>
      </c>
      <c xmlns="http://schemas.openxmlformats.org/spreadsheetml/2006/main" r="J117" s="39"/>
      <c xmlns="http://schemas.openxmlformats.org/spreadsheetml/2006/main" r="K117" s="39">
        <v xmlns="http://schemas.openxmlformats.org/spreadsheetml/2006/main">60000</v>
      </c>
      <c xmlns="http://schemas.openxmlformats.org/spreadsheetml/2006/main" r="L117" s="39">
        <v xmlns="http://schemas.openxmlformats.org/spreadsheetml/2006/main">60000</v>
      </c>
    </row>
    <row xmlns:x14ac="http://schemas.microsoft.com/office/spreadsheetml/2009/9/ac" xmlns="http://schemas.openxmlformats.org/spreadsheetml/2006/main" r="118" spans="1:12" ht="12.75" customHeight="1" x14ac:dyDescent="0.2">
      <c xmlns="http://schemas.openxmlformats.org/spreadsheetml/2006/main" r="A118" s="40">
        <v xmlns="http://schemas.openxmlformats.org/spreadsheetml/2006/main">5302</v>
      </c>
      <c xmlns="http://schemas.openxmlformats.org/spreadsheetml/2006/main" r="B118" s="65" t="s">
        <v xmlns="http://schemas.openxmlformats.org/spreadsheetml/2006/main">473</v>
      </c>
      <c xmlns="http://schemas.openxmlformats.org/spreadsheetml/2006/main" r="C118" s="61"/>
      <c xmlns="http://schemas.openxmlformats.org/spreadsheetml/2006/main" r="D118" s="61"/>
      <c xmlns="http://schemas.openxmlformats.org/spreadsheetml/2006/main" r="E118" s="39">
        <v xmlns="http://schemas.openxmlformats.org/spreadsheetml/2006/main">0</v>
      </c>
      <c xmlns="http://schemas.openxmlformats.org/spreadsheetml/2006/main" r="F118" s="39">
        <v xmlns="http://schemas.openxmlformats.org/spreadsheetml/2006/main">30000</v>
      </c>
      <c xmlns="http://schemas.openxmlformats.org/spreadsheetml/2006/main" r="G118" s="61"/>
      <c xmlns="http://schemas.openxmlformats.org/spreadsheetml/2006/main" r="H118" s="39">
        <v xmlns="http://schemas.openxmlformats.org/spreadsheetml/2006/main">0</v>
      </c>
      <c xmlns="http://schemas.openxmlformats.org/spreadsheetml/2006/main" r="I118" s="232">
        <v xmlns="http://schemas.openxmlformats.org/spreadsheetml/2006/main">0</v>
      </c>
      <c xmlns="http://schemas.openxmlformats.org/spreadsheetml/2006/main" r="J118" s="39"/>
      <c xmlns="http://schemas.openxmlformats.org/spreadsheetml/2006/main" r="K118" s="39">
        <v xmlns="http://schemas.openxmlformats.org/spreadsheetml/2006/main">0</v>
      </c>
      <c xmlns="http://schemas.openxmlformats.org/spreadsheetml/2006/main" r="L118" s="39">
        <v xmlns="http://schemas.openxmlformats.org/spreadsheetml/2006/main">30000</v>
      </c>
    </row>
    <row xmlns:x14ac="http://schemas.microsoft.com/office/spreadsheetml/2009/9/ac" xmlns="http://schemas.openxmlformats.org/spreadsheetml/2006/main" r="119" spans="1:12" ht="12.75" customHeight="1" x14ac:dyDescent="0.2">
      <c xmlns="http://schemas.openxmlformats.org/spreadsheetml/2006/main" r="A119" s="40">
        <v xmlns="http://schemas.openxmlformats.org/spreadsheetml/2006/main">5303</v>
      </c>
      <c xmlns="http://schemas.openxmlformats.org/spreadsheetml/2006/main" r="B119" s="58" t="s">
        <v xmlns="http://schemas.openxmlformats.org/spreadsheetml/2006/main">474</v>
      </c>
      <c xmlns="http://schemas.openxmlformats.org/spreadsheetml/2006/main" r="C119" s="63" t="s">
        <v xmlns="http://schemas.openxmlformats.org/spreadsheetml/2006/main">475</v>
      </c>
      <c xmlns="http://schemas.openxmlformats.org/spreadsheetml/2006/main" r="D119" s="63" t="s">
        <v xmlns="http://schemas.openxmlformats.org/spreadsheetml/2006/main">476</v>
      </c>
      <c xmlns="http://schemas.openxmlformats.org/spreadsheetml/2006/main" r="E119" s="39">
        <v xmlns="http://schemas.openxmlformats.org/spreadsheetml/2006/main">10000</v>
      </c>
      <c xmlns="http://schemas.openxmlformats.org/spreadsheetml/2006/main" r="F119" s="39">
        <v xmlns="http://schemas.openxmlformats.org/spreadsheetml/2006/main">0</v>
      </c>
      <c xmlns="http://schemas.openxmlformats.org/spreadsheetml/2006/main" r="G119" s="63"/>
      <c xmlns="http://schemas.openxmlformats.org/spreadsheetml/2006/main" r="H119" s="39">
        <v xmlns="http://schemas.openxmlformats.org/spreadsheetml/2006/main">15000</v>
      </c>
      <c xmlns="http://schemas.openxmlformats.org/spreadsheetml/2006/main" r="I119" s="232">
        <v xmlns="http://schemas.openxmlformats.org/spreadsheetml/2006/main">24265.599999999999</v>
      </c>
      <c xmlns="http://schemas.openxmlformats.org/spreadsheetml/2006/main" r="J119" s="39"/>
      <c xmlns="http://schemas.openxmlformats.org/spreadsheetml/2006/main" r="K119" s="39">
        <v xmlns="http://schemas.openxmlformats.org/spreadsheetml/2006/main">15000</v>
      </c>
      <c xmlns="http://schemas.openxmlformats.org/spreadsheetml/2006/main" r="L119" s="39">
        <v xmlns="http://schemas.openxmlformats.org/spreadsheetml/2006/main">0</v>
      </c>
    </row>
    <row xmlns:x14ac="http://schemas.microsoft.com/office/spreadsheetml/2009/9/ac" xmlns="http://schemas.openxmlformats.org/spreadsheetml/2006/main" r="120" spans="1:12" ht="12.75" customHeight="1" x14ac:dyDescent="0.2">
      <c xmlns="http://schemas.openxmlformats.org/spreadsheetml/2006/main" r="A120" s="40">
        <v xmlns="http://schemas.openxmlformats.org/spreadsheetml/2006/main">5304</v>
      </c>
      <c xmlns="http://schemas.openxmlformats.org/spreadsheetml/2006/main" r="B120" s="58" t="s">
        <v xmlns="http://schemas.openxmlformats.org/spreadsheetml/2006/main">477</v>
      </c>
      <c xmlns="http://schemas.openxmlformats.org/spreadsheetml/2006/main" r="C120" s="42" t="s">
        <v xmlns="http://schemas.openxmlformats.org/spreadsheetml/2006/main">478</v>
      </c>
      <c xmlns="http://schemas.openxmlformats.org/spreadsheetml/2006/main" r="D120" s="42" t="s">
        <v xmlns="http://schemas.openxmlformats.org/spreadsheetml/2006/main">479</v>
      </c>
      <c xmlns="http://schemas.openxmlformats.org/spreadsheetml/2006/main" r="E120" s="39">
        <v xmlns="http://schemas.openxmlformats.org/spreadsheetml/2006/main">10000</v>
      </c>
      <c xmlns="http://schemas.openxmlformats.org/spreadsheetml/2006/main" r="F120" s="39">
        <v xmlns="http://schemas.openxmlformats.org/spreadsheetml/2006/main">0</v>
      </c>
      <c xmlns="http://schemas.openxmlformats.org/spreadsheetml/2006/main" r="G120" s="42"/>
      <c xmlns="http://schemas.openxmlformats.org/spreadsheetml/2006/main" r="H120" s="39">
        <v xmlns="http://schemas.openxmlformats.org/spreadsheetml/2006/main">10000</v>
      </c>
      <c xmlns="http://schemas.openxmlformats.org/spreadsheetml/2006/main" r="I120" s="232">
        <v xmlns="http://schemas.openxmlformats.org/spreadsheetml/2006/main">854.93</v>
      </c>
      <c xmlns="http://schemas.openxmlformats.org/spreadsheetml/2006/main" r="J120" s="39"/>
      <c xmlns="http://schemas.openxmlformats.org/spreadsheetml/2006/main" r="K120" s="39">
        <v xmlns="http://schemas.openxmlformats.org/spreadsheetml/2006/main">10000</v>
      </c>
      <c xmlns="http://schemas.openxmlformats.org/spreadsheetml/2006/main" r="L120" s="39">
        <v xmlns="http://schemas.openxmlformats.org/spreadsheetml/2006/main">0</v>
      </c>
    </row>
    <row xmlns:x14ac="http://schemas.microsoft.com/office/spreadsheetml/2009/9/ac" xmlns="http://schemas.openxmlformats.org/spreadsheetml/2006/main" r="121" spans="1:12" ht="12.75" customHeight="1" x14ac:dyDescent="0.2">
      <c xmlns="http://schemas.openxmlformats.org/spreadsheetml/2006/main" r="A121" s="40">
        <v xmlns="http://schemas.openxmlformats.org/spreadsheetml/2006/main">5305</v>
      </c>
      <c xmlns="http://schemas.openxmlformats.org/spreadsheetml/2006/main" r="B121" s="58" t="s">
        <v xmlns="http://schemas.openxmlformats.org/spreadsheetml/2006/main">480</v>
      </c>
      <c xmlns="http://schemas.openxmlformats.org/spreadsheetml/2006/main" r="C121" s="42" t="s">
        <v xmlns="http://schemas.openxmlformats.org/spreadsheetml/2006/main">481</v>
      </c>
      <c xmlns="http://schemas.openxmlformats.org/spreadsheetml/2006/main" r="D121" s="42" t="s">
        <v xmlns="http://schemas.openxmlformats.org/spreadsheetml/2006/main">482</v>
      </c>
      <c xmlns="http://schemas.openxmlformats.org/spreadsheetml/2006/main" r="E121" s="39">
        <v xmlns="http://schemas.openxmlformats.org/spreadsheetml/2006/main">10000</v>
      </c>
      <c xmlns="http://schemas.openxmlformats.org/spreadsheetml/2006/main" r="F121" s="39">
        <v xmlns="http://schemas.openxmlformats.org/spreadsheetml/2006/main">0</v>
      </c>
      <c xmlns="http://schemas.openxmlformats.org/spreadsheetml/2006/main" r="G121" s="42"/>
      <c xmlns="http://schemas.openxmlformats.org/spreadsheetml/2006/main" r="H121" s="39">
        <v xmlns="http://schemas.openxmlformats.org/spreadsheetml/2006/main">10000</v>
      </c>
      <c xmlns="http://schemas.openxmlformats.org/spreadsheetml/2006/main" r="I121" s="232">
        <v xmlns="http://schemas.openxmlformats.org/spreadsheetml/2006/main">829</v>
      </c>
      <c xmlns="http://schemas.openxmlformats.org/spreadsheetml/2006/main" r="J121" s="39"/>
      <c xmlns="http://schemas.openxmlformats.org/spreadsheetml/2006/main" r="K121" s="39">
        <v xmlns="http://schemas.openxmlformats.org/spreadsheetml/2006/main">10000</v>
      </c>
      <c xmlns="http://schemas.openxmlformats.org/spreadsheetml/2006/main" r="L121" s="39">
        <v xmlns="http://schemas.openxmlformats.org/spreadsheetml/2006/main">0</v>
      </c>
    </row>
    <row xmlns:x14ac="http://schemas.microsoft.com/office/spreadsheetml/2009/9/ac" xmlns="http://schemas.openxmlformats.org/spreadsheetml/2006/main" r="122" spans="1:12" ht="12.75" customHeight="1" x14ac:dyDescent="0.2">
      <c xmlns="http://schemas.openxmlformats.org/spreadsheetml/2006/main" r="A122" s="40">
        <v xmlns="http://schemas.openxmlformats.org/spreadsheetml/2006/main">5306</v>
      </c>
      <c xmlns="http://schemas.openxmlformats.org/spreadsheetml/2006/main" r="B122" s="66" t="s">
        <v xmlns="http://schemas.openxmlformats.org/spreadsheetml/2006/main">483</v>
      </c>
      <c xmlns="http://schemas.openxmlformats.org/spreadsheetml/2006/main" r="C122" s="60" t="s">
        <v xmlns="http://schemas.openxmlformats.org/spreadsheetml/2006/main">484</v>
      </c>
      <c xmlns="http://schemas.openxmlformats.org/spreadsheetml/2006/main" r="D122" s="60" t="s">
        <v xmlns="http://schemas.openxmlformats.org/spreadsheetml/2006/main">485</v>
      </c>
      <c xmlns="http://schemas.openxmlformats.org/spreadsheetml/2006/main" r="E122" s="39">
        <v xmlns="http://schemas.openxmlformats.org/spreadsheetml/2006/main">10000</v>
      </c>
      <c xmlns="http://schemas.openxmlformats.org/spreadsheetml/2006/main" r="F122" s="39">
        <v xmlns="http://schemas.openxmlformats.org/spreadsheetml/2006/main">10000</v>
      </c>
      <c xmlns="http://schemas.openxmlformats.org/spreadsheetml/2006/main" r="G122" s="60"/>
      <c xmlns="http://schemas.openxmlformats.org/spreadsheetml/2006/main" r="H122" s="39">
        <v xmlns="http://schemas.openxmlformats.org/spreadsheetml/2006/main">10000</v>
      </c>
      <c xmlns="http://schemas.openxmlformats.org/spreadsheetml/2006/main" r="I122" s="232">
        <v xmlns="http://schemas.openxmlformats.org/spreadsheetml/2006/main">625.27</v>
      </c>
      <c xmlns="http://schemas.openxmlformats.org/spreadsheetml/2006/main" r="J122" s="39"/>
      <c xmlns="http://schemas.openxmlformats.org/spreadsheetml/2006/main" r="K122" s="39">
        <v xmlns="http://schemas.openxmlformats.org/spreadsheetml/2006/main">10000</v>
      </c>
      <c xmlns="http://schemas.openxmlformats.org/spreadsheetml/2006/main" r="L122" s="39">
        <v xmlns="http://schemas.openxmlformats.org/spreadsheetml/2006/main">10000</v>
      </c>
    </row>
    <row xmlns:x14ac="http://schemas.microsoft.com/office/spreadsheetml/2009/9/ac" xmlns="http://schemas.openxmlformats.org/spreadsheetml/2006/main" r="123" spans="1:12" ht="12.75" customHeight="1" x14ac:dyDescent="0.2">
      <c xmlns="http://schemas.openxmlformats.org/spreadsheetml/2006/main" r="A123" s="50">
        <v xmlns="http://schemas.openxmlformats.org/spreadsheetml/2006/main">5399</v>
      </c>
      <c xmlns="http://schemas.openxmlformats.org/spreadsheetml/2006/main" r="B123" s="102" t="s">
        <v xmlns="http://schemas.openxmlformats.org/spreadsheetml/2006/main">486</v>
      </c>
      <c xmlns="http://schemas.openxmlformats.org/spreadsheetml/2006/main" r="C123" s="101" t="s">
        <v xmlns="http://schemas.openxmlformats.org/spreadsheetml/2006/main">487</v>
      </c>
      <c xmlns="http://schemas.openxmlformats.org/spreadsheetml/2006/main" r="D123" s="101" t="s">
        <v xmlns="http://schemas.openxmlformats.org/spreadsheetml/2006/main">488</v>
      </c>
      <c xmlns="http://schemas.openxmlformats.org/spreadsheetml/2006/main" r="E123" s="53">
        <f xmlns="http://schemas.openxmlformats.org/spreadsheetml/2006/main">SUM(E117:E122)</f>
        <v xmlns="http://schemas.openxmlformats.org/spreadsheetml/2006/main">110000</v>
      </c>
      <c xmlns="http://schemas.openxmlformats.org/spreadsheetml/2006/main" r="F123" s="53">
        <f xmlns="http://schemas.openxmlformats.org/spreadsheetml/2006/main">SUM(F117:F122)</f>
        <v xmlns="http://schemas.openxmlformats.org/spreadsheetml/2006/main">110000</v>
      </c>
      <c xmlns="http://schemas.openxmlformats.org/spreadsheetml/2006/main" r="G123" s="101"/>
      <c xmlns="http://schemas.openxmlformats.org/spreadsheetml/2006/main" r="H123" s="53">
        <f xmlns="http://schemas.openxmlformats.org/spreadsheetml/2006/main">SUM(H117:H122)</f>
        <v xmlns="http://schemas.openxmlformats.org/spreadsheetml/2006/main">105000</v>
      </c>
      <c xmlns="http://schemas.openxmlformats.org/spreadsheetml/2006/main" r="I123" s="241">
        <f xmlns="http://schemas.openxmlformats.org/spreadsheetml/2006/main">SUM(I117:I122)</f>
        <v xmlns="http://schemas.openxmlformats.org/spreadsheetml/2006/main">104675.67</v>
      </c>
      <c xmlns="http://schemas.openxmlformats.org/spreadsheetml/2006/main" r="J123" s="53"/>
      <c xmlns="http://schemas.openxmlformats.org/spreadsheetml/2006/main" r="K123" s="53">
        <f xmlns="http://schemas.openxmlformats.org/spreadsheetml/2006/main">SUM(K117:K122)</f>
        <v xmlns="http://schemas.openxmlformats.org/spreadsheetml/2006/main">105000</v>
      </c>
      <c xmlns="http://schemas.openxmlformats.org/spreadsheetml/2006/main" r="L123" s="53">
        <f xmlns="http://schemas.openxmlformats.org/spreadsheetml/2006/main">SUM(L117:L122)</f>
        <v xmlns="http://schemas.openxmlformats.org/spreadsheetml/2006/main">100000</v>
      </c>
    </row>
    <row xmlns:x14ac="http://schemas.microsoft.com/office/spreadsheetml/2009/9/ac" xmlns="http://schemas.openxmlformats.org/spreadsheetml/2006/main" r="124" spans="1:12" ht="12.75" customHeight="1" x14ac:dyDescent="0.2">
      <c xmlns="http://schemas.openxmlformats.org/spreadsheetml/2006/main" r="A124" s="40"/>
      <c xmlns="http://schemas.openxmlformats.org/spreadsheetml/2006/main" r="B124" s="58"/>
      <c xmlns="http://schemas.openxmlformats.org/spreadsheetml/2006/main" r="C124" s="61" t="s">
        <v xmlns="http://schemas.openxmlformats.org/spreadsheetml/2006/main">489</v>
      </c>
      <c xmlns="http://schemas.openxmlformats.org/spreadsheetml/2006/main" r="D124" s="61" t="s">
        <v xmlns="http://schemas.openxmlformats.org/spreadsheetml/2006/main">490</v>
      </c>
      <c xmlns="http://schemas.openxmlformats.org/spreadsheetml/2006/main" r="E124" s="39"/>
      <c xmlns="http://schemas.openxmlformats.org/spreadsheetml/2006/main" r="F124" s="56"/>
      <c xmlns="http://schemas.openxmlformats.org/spreadsheetml/2006/main" r="G124" s="61"/>
      <c xmlns="http://schemas.openxmlformats.org/spreadsheetml/2006/main" r="H124" s="39"/>
      <c xmlns="http://schemas.openxmlformats.org/spreadsheetml/2006/main" r="I124" s="238"/>
      <c xmlns="http://schemas.openxmlformats.org/spreadsheetml/2006/main" r="J124" s="39"/>
      <c xmlns="http://schemas.openxmlformats.org/spreadsheetml/2006/main" r="K124" s="39"/>
      <c xmlns="http://schemas.openxmlformats.org/spreadsheetml/2006/main" r="L124" s="39"/>
    </row>
    <row xmlns:x14ac="http://schemas.microsoft.com/office/spreadsheetml/2009/9/ac" xmlns="http://schemas.openxmlformats.org/spreadsheetml/2006/main" r="125" spans="1:12" ht="12.75" customHeight="1" x14ac:dyDescent="0.2">
      <c xmlns="http://schemas.openxmlformats.org/spreadsheetml/2006/main" r="A125" s="50">
        <v xmlns="http://schemas.openxmlformats.org/spreadsheetml/2006/main">5400</v>
      </c>
      <c xmlns="http://schemas.openxmlformats.org/spreadsheetml/2006/main" r="B125" s="103" t="s">
        <v xmlns="http://schemas.openxmlformats.org/spreadsheetml/2006/main">491</v>
      </c>
      <c xmlns="http://schemas.openxmlformats.org/spreadsheetml/2006/main" r="C125" s="104" t="s">
        <v xmlns="http://schemas.openxmlformats.org/spreadsheetml/2006/main">492</v>
      </c>
      <c xmlns="http://schemas.openxmlformats.org/spreadsheetml/2006/main" r="D125" s="104" t="s">
        <v xmlns="http://schemas.openxmlformats.org/spreadsheetml/2006/main">493</v>
      </c>
      <c xmlns="http://schemas.openxmlformats.org/spreadsheetml/2006/main" r="E125" s="54"/>
      <c xmlns="http://schemas.openxmlformats.org/spreadsheetml/2006/main" r="F125" s="97"/>
      <c xmlns="http://schemas.openxmlformats.org/spreadsheetml/2006/main" r="G125" s="104"/>
      <c xmlns="http://schemas.openxmlformats.org/spreadsheetml/2006/main" r="H125" s="54"/>
      <c xmlns="http://schemas.openxmlformats.org/spreadsheetml/2006/main" r="I125" s="240"/>
      <c xmlns="http://schemas.openxmlformats.org/spreadsheetml/2006/main" r="J125" s="54"/>
      <c xmlns="http://schemas.openxmlformats.org/spreadsheetml/2006/main" r="K125" s="54"/>
      <c xmlns="http://schemas.openxmlformats.org/spreadsheetml/2006/main" r="L125" s="54"/>
    </row>
    <row xmlns:x14ac="http://schemas.microsoft.com/office/spreadsheetml/2009/9/ac" xmlns="http://schemas.openxmlformats.org/spreadsheetml/2006/main" r="126" spans="1:12" ht="12.75" customHeight="1" x14ac:dyDescent="0.2">
      <c xmlns="http://schemas.openxmlformats.org/spreadsheetml/2006/main" r="A126" s="40">
        <v xmlns="http://schemas.openxmlformats.org/spreadsheetml/2006/main">5401</v>
      </c>
      <c xmlns="http://schemas.openxmlformats.org/spreadsheetml/2006/main" r="B126" s="42" t="s">
        <v xmlns="http://schemas.openxmlformats.org/spreadsheetml/2006/main">494</v>
      </c>
      <c xmlns="http://schemas.openxmlformats.org/spreadsheetml/2006/main" r="C126" s="38" t="s">
        <v xmlns="http://schemas.openxmlformats.org/spreadsheetml/2006/main">495</v>
      </c>
      <c xmlns="http://schemas.openxmlformats.org/spreadsheetml/2006/main" r="D126" s="38" t="s">
        <v xmlns="http://schemas.openxmlformats.org/spreadsheetml/2006/main">496</v>
      </c>
      <c xmlns="http://schemas.openxmlformats.org/spreadsheetml/2006/main" r="E126" s="39">
        <v xmlns="http://schemas.openxmlformats.org/spreadsheetml/2006/main">5000</v>
      </c>
      <c xmlns="http://schemas.openxmlformats.org/spreadsheetml/2006/main" r="F126" s="39">
        <v xmlns="http://schemas.openxmlformats.org/spreadsheetml/2006/main">5000</v>
      </c>
      <c xmlns="http://schemas.openxmlformats.org/spreadsheetml/2006/main" r="G126" s="38"/>
      <c xmlns="http://schemas.openxmlformats.org/spreadsheetml/2006/main" r="H126" s="39">
        <v xmlns="http://schemas.openxmlformats.org/spreadsheetml/2006/main">5000</v>
      </c>
      <c xmlns="http://schemas.openxmlformats.org/spreadsheetml/2006/main" r="I126" s="232">
        <v xmlns="http://schemas.openxmlformats.org/spreadsheetml/2006/main">1392.34</v>
      </c>
      <c xmlns="http://schemas.openxmlformats.org/spreadsheetml/2006/main" r="J126" s="39"/>
      <c xmlns="http://schemas.openxmlformats.org/spreadsheetml/2006/main" r="K126" s="39">
        <v xmlns="http://schemas.openxmlformats.org/spreadsheetml/2006/main">5000</v>
      </c>
      <c xmlns="http://schemas.openxmlformats.org/spreadsheetml/2006/main" r="L126" s="39">
        <v xmlns="http://schemas.openxmlformats.org/spreadsheetml/2006/main">5000</v>
      </c>
    </row>
    <row xmlns:x14ac="http://schemas.microsoft.com/office/spreadsheetml/2009/9/ac" xmlns="http://schemas.openxmlformats.org/spreadsheetml/2006/main" r="127" spans="1:12" ht="12.75" customHeight="1" x14ac:dyDescent="0.2">
      <c xmlns="http://schemas.openxmlformats.org/spreadsheetml/2006/main" r="A127" s="50">
        <v xmlns="http://schemas.openxmlformats.org/spreadsheetml/2006/main">5499</v>
      </c>
      <c xmlns="http://schemas.openxmlformats.org/spreadsheetml/2006/main" r="B127" s="103" t="s">
        <v xmlns="http://schemas.openxmlformats.org/spreadsheetml/2006/main">497</v>
      </c>
      <c xmlns="http://schemas.openxmlformats.org/spreadsheetml/2006/main" r="C127" s="104"/>
      <c xmlns="http://schemas.openxmlformats.org/spreadsheetml/2006/main" r="D127" s="104"/>
      <c xmlns="http://schemas.openxmlformats.org/spreadsheetml/2006/main" r="E127" s="53">
        <v xmlns="http://schemas.openxmlformats.org/spreadsheetml/2006/main">5000</v>
      </c>
      <c xmlns="http://schemas.openxmlformats.org/spreadsheetml/2006/main" r="F127" s="53">
        <f xmlns="http://schemas.openxmlformats.org/spreadsheetml/2006/main">SUM(F126)</f>
        <v xmlns="http://schemas.openxmlformats.org/spreadsheetml/2006/main">5000</v>
      </c>
      <c xmlns="http://schemas.openxmlformats.org/spreadsheetml/2006/main" r="G127" s="104"/>
      <c xmlns="http://schemas.openxmlformats.org/spreadsheetml/2006/main" r="H127" s="53">
        <f xmlns="http://schemas.openxmlformats.org/spreadsheetml/2006/main">SUM(H126)</f>
        <v xmlns="http://schemas.openxmlformats.org/spreadsheetml/2006/main">5000</v>
      </c>
      <c xmlns="http://schemas.openxmlformats.org/spreadsheetml/2006/main" r="I127" s="241">
        <f xmlns="http://schemas.openxmlformats.org/spreadsheetml/2006/main">SUM(I126)</f>
        <v xmlns="http://schemas.openxmlformats.org/spreadsheetml/2006/main">1392.34</v>
      </c>
      <c xmlns="http://schemas.openxmlformats.org/spreadsheetml/2006/main" r="J127" s="53"/>
      <c xmlns="http://schemas.openxmlformats.org/spreadsheetml/2006/main" r="K127" s="53">
        <f xmlns="http://schemas.openxmlformats.org/spreadsheetml/2006/main">SUM(K126)</f>
        <v xmlns="http://schemas.openxmlformats.org/spreadsheetml/2006/main">5000</v>
      </c>
      <c xmlns="http://schemas.openxmlformats.org/spreadsheetml/2006/main" r="L127" s="53">
        <f xmlns="http://schemas.openxmlformats.org/spreadsheetml/2006/main">SUM(L126)</f>
        <v xmlns="http://schemas.openxmlformats.org/spreadsheetml/2006/main">5000</v>
      </c>
    </row>
    <row xmlns:x14ac="http://schemas.microsoft.com/office/spreadsheetml/2009/9/ac" xmlns="http://schemas.openxmlformats.org/spreadsheetml/2006/main" r="128" spans="1:12" ht="12.75" customHeight="1" x14ac:dyDescent="0.2">
      <c xmlns="http://schemas.openxmlformats.org/spreadsheetml/2006/main" r="A128" s="40"/>
      <c xmlns="http://schemas.openxmlformats.org/spreadsheetml/2006/main" r="B128" s="67"/>
      <c xmlns="http://schemas.openxmlformats.org/spreadsheetml/2006/main" r="C128" s="57" t="s">
        <v xmlns="http://schemas.openxmlformats.org/spreadsheetml/2006/main">498</v>
      </c>
      <c xmlns="http://schemas.openxmlformats.org/spreadsheetml/2006/main" r="D128" s="57" t="s">
        <v xmlns="http://schemas.openxmlformats.org/spreadsheetml/2006/main">499</v>
      </c>
      <c xmlns="http://schemas.openxmlformats.org/spreadsheetml/2006/main" r="E128" s="39"/>
      <c xmlns="http://schemas.openxmlformats.org/spreadsheetml/2006/main" r="F128" s="39"/>
      <c xmlns="http://schemas.openxmlformats.org/spreadsheetml/2006/main" r="G128" s="57"/>
      <c xmlns="http://schemas.openxmlformats.org/spreadsheetml/2006/main" r="H128" s="39"/>
      <c xmlns="http://schemas.openxmlformats.org/spreadsheetml/2006/main" r="I128" s="238"/>
      <c xmlns="http://schemas.openxmlformats.org/spreadsheetml/2006/main" r="J128" s="39"/>
      <c xmlns="http://schemas.openxmlformats.org/spreadsheetml/2006/main" r="K128" s="39"/>
      <c xmlns="http://schemas.openxmlformats.org/spreadsheetml/2006/main" r="L128" s="39"/>
    </row>
    <row xmlns:x14ac="http://schemas.microsoft.com/office/spreadsheetml/2009/9/ac" xmlns="http://schemas.openxmlformats.org/spreadsheetml/2006/main" r="129" spans="1:12" ht="12.75" customHeight="1" x14ac:dyDescent="0.2">
      <c xmlns="http://schemas.openxmlformats.org/spreadsheetml/2006/main" r="A129" s="40">
        <v xmlns="http://schemas.openxmlformats.org/spreadsheetml/2006/main">50</v>
      </c>
      <c xmlns="http://schemas.openxmlformats.org/spreadsheetml/2006/main" r="B129" s="46" t="s">
        <v xmlns="http://schemas.openxmlformats.org/spreadsheetml/2006/main">500</v>
      </c>
      <c xmlns="http://schemas.openxmlformats.org/spreadsheetml/2006/main" r="C129" s="57" t="s">
        <v xmlns="http://schemas.openxmlformats.org/spreadsheetml/2006/main">501</v>
      </c>
      <c xmlns="http://schemas.openxmlformats.org/spreadsheetml/2006/main" r="D129" s="57" t="s">
        <v xmlns="http://schemas.openxmlformats.org/spreadsheetml/2006/main">502</v>
      </c>
      <c xmlns="http://schemas.openxmlformats.org/spreadsheetml/2006/main" r="E129" s="47">
        <f xmlns="http://schemas.openxmlformats.org/spreadsheetml/2006/main">E105+E114+E123+E127</f>
        <v xmlns="http://schemas.openxmlformats.org/spreadsheetml/2006/main">185000</v>
      </c>
      <c xmlns="http://schemas.openxmlformats.org/spreadsheetml/2006/main" r="F129" s="47">
        <f xmlns="http://schemas.openxmlformats.org/spreadsheetml/2006/main">F105+F114+F123+F127</f>
        <v xmlns="http://schemas.openxmlformats.org/spreadsheetml/2006/main">305000</v>
      </c>
      <c xmlns="http://schemas.openxmlformats.org/spreadsheetml/2006/main" r="G129" s="57"/>
      <c xmlns="http://schemas.openxmlformats.org/spreadsheetml/2006/main" r="H129" s="47">
        <f xmlns="http://schemas.openxmlformats.org/spreadsheetml/2006/main">H105+H114+H123+H127</f>
        <v xmlns="http://schemas.openxmlformats.org/spreadsheetml/2006/main">165000</v>
      </c>
      <c xmlns="http://schemas.openxmlformats.org/spreadsheetml/2006/main" r="I129" s="237">
        <f xmlns="http://schemas.openxmlformats.org/spreadsheetml/2006/main">I105+I114+I123+I127</f>
        <v xmlns="http://schemas.openxmlformats.org/spreadsheetml/2006/main">166146.1</v>
      </c>
      <c xmlns="http://schemas.openxmlformats.org/spreadsheetml/2006/main" r="J129" s="47"/>
      <c xmlns="http://schemas.openxmlformats.org/spreadsheetml/2006/main" r="K129" s="47">
        <f xmlns="http://schemas.openxmlformats.org/spreadsheetml/2006/main">K105+K114+K123+K127</f>
        <v xmlns="http://schemas.openxmlformats.org/spreadsheetml/2006/main">165000</v>
      </c>
      <c xmlns="http://schemas.openxmlformats.org/spreadsheetml/2006/main" r="L129" s="47">
        <f xmlns="http://schemas.openxmlformats.org/spreadsheetml/2006/main">L105+L114+L123+L127</f>
        <v xmlns="http://schemas.openxmlformats.org/spreadsheetml/2006/main">280000</v>
      </c>
    </row>
    <row xmlns:x14ac="http://schemas.microsoft.com/office/spreadsheetml/2009/9/ac" xmlns="http://schemas.openxmlformats.org/spreadsheetml/2006/main" r="130" spans="1:12" ht="12.75" customHeight="1" x14ac:dyDescent="0.2">
      <c xmlns="http://schemas.openxmlformats.org/spreadsheetml/2006/main" r="A130" s="40"/>
      <c xmlns="http://schemas.openxmlformats.org/spreadsheetml/2006/main" r="B130" s="43"/>
      <c xmlns="http://schemas.openxmlformats.org/spreadsheetml/2006/main" r="C130" s="42" t="s">
        <v xmlns="http://schemas.openxmlformats.org/spreadsheetml/2006/main">503</v>
      </c>
      <c xmlns="http://schemas.openxmlformats.org/spreadsheetml/2006/main" r="D130" s="42" t="s">
        <v xmlns="http://schemas.openxmlformats.org/spreadsheetml/2006/main">504</v>
      </c>
      <c xmlns="http://schemas.openxmlformats.org/spreadsheetml/2006/main" r="E130" s="39"/>
      <c xmlns="http://schemas.openxmlformats.org/spreadsheetml/2006/main" r="G130" s="42"/>
      <c xmlns="http://schemas.openxmlformats.org/spreadsheetml/2006/main" r="H130" s="39"/>
      <c xmlns="http://schemas.openxmlformats.org/spreadsheetml/2006/main" r="I130" s="238"/>
      <c xmlns="http://schemas.openxmlformats.org/spreadsheetml/2006/main" r="J130" s="39"/>
      <c xmlns="http://schemas.openxmlformats.org/spreadsheetml/2006/main" r="K130" s="39"/>
      <c xmlns="http://schemas.openxmlformats.org/spreadsheetml/2006/main" r="L130" s="39"/>
    </row>
    <row xmlns:x14ac="http://schemas.microsoft.com/office/spreadsheetml/2009/9/ac" xmlns="http://schemas.openxmlformats.org/spreadsheetml/2006/main" r="131" spans="1:12" ht="12.75" customHeight="1" x14ac:dyDescent="0.2">
      <c xmlns="http://schemas.openxmlformats.org/spreadsheetml/2006/main" r="A131" s="40"/>
      <c xmlns="http://schemas.openxmlformats.org/spreadsheetml/2006/main" r="B131" s="46" t="s">
        <v xmlns="http://schemas.openxmlformats.org/spreadsheetml/2006/main">505</v>
      </c>
      <c xmlns="http://schemas.openxmlformats.org/spreadsheetml/2006/main" r="C131" s="57" t="s">
        <v xmlns="http://schemas.openxmlformats.org/spreadsheetml/2006/main">506</v>
      </c>
      <c xmlns="http://schemas.openxmlformats.org/spreadsheetml/2006/main" r="D131" s="57" t="s">
        <v xmlns="http://schemas.openxmlformats.org/spreadsheetml/2006/main">507</v>
      </c>
      <c xmlns="http://schemas.openxmlformats.org/spreadsheetml/2006/main" r="E131" s="47">
        <f xmlns="http://schemas.openxmlformats.org/spreadsheetml/2006/main">E63+E72+E85+E100+E129</f>
        <v xmlns="http://schemas.openxmlformats.org/spreadsheetml/2006/main">4972536</v>
      </c>
      <c xmlns="http://schemas.openxmlformats.org/spreadsheetml/2006/main" r="F131" s="47">
        <f xmlns="http://schemas.openxmlformats.org/spreadsheetml/2006/main">F63+F72+F85+F100+F129</f>
        <v xmlns="http://schemas.openxmlformats.org/spreadsheetml/2006/main">5512958</v>
      </c>
      <c xmlns="http://schemas.openxmlformats.org/spreadsheetml/2006/main" r="G131" s="57"/>
      <c xmlns="http://schemas.openxmlformats.org/spreadsheetml/2006/main" r="H131" s="47">
        <f xmlns="http://schemas.openxmlformats.org/spreadsheetml/2006/main">H63+H72+H85+H100+H129</f>
        <v xmlns="http://schemas.openxmlformats.org/spreadsheetml/2006/main">5165252.4000000004</v>
      </c>
      <c xmlns="http://schemas.openxmlformats.org/spreadsheetml/2006/main" r="I131" s="237">
        <f xmlns="http://schemas.openxmlformats.org/spreadsheetml/2006/main">I63+I72+I85+I100+I129</f>
        <v xmlns="http://schemas.openxmlformats.org/spreadsheetml/2006/main">4929286.2899999991</v>
      </c>
      <c xmlns="http://schemas.openxmlformats.org/spreadsheetml/2006/main" r="J131" s="47"/>
      <c xmlns="http://schemas.openxmlformats.org/spreadsheetml/2006/main" r="K131" s="47">
        <f xmlns="http://schemas.openxmlformats.org/spreadsheetml/2006/main">K63+K72+K85+K100+K129</f>
        <v xmlns="http://schemas.openxmlformats.org/spreadsheetml/2006/main">5325742.4959999993</v>
      </c>
      <c xmlns="http://schemas.openxmlformats.org/spreadsheetml/2006/main" r="L131" s="47">
        <f xmlns="http://schemas.openxmlformats.org/spreadsheetml/2006/main">L63+L72+L85+L100+L129</f>
        <v xmlns="http://schemas.openxmlformats.org/spreadsheetml/2006/main">5889652.1958399992</v>
      </c>
    </row>
    <row xmlns:x14ac="http://schemas.microsoft.com/office/spreadsheetml/2009/9/ac" xmlns="http://schemas.openxmlformats.org/spreadsheetml/2006/main" r="132" spans="1:12" ht="12.75" customHeight="1" x14ac:dyDescent="0.2">
      <c xmlns="http://schemas.openxmlformats.org/spreadsheetml/2006/main" r="A132" s="68"/>
      <c xmlns="http://schemas.openxmlformats.org/spreadsheetml/2006/main" r="B132" s="69" t="s">
        <v xmlns="http://schemas.openxmlformats.org/spreadsheetml/2006/main">508</v>
      </c>
      <c xmlns="http://schemas.openxmlformats.org/spreadsheetml/2006/main" r="C132" s="59" t="s">
        <v xmlns="http://schemas.openxmlformats.org/spreadsheetml/2006/main">509</v>
      </c>
      <c xmlns="http://schemas.openxmlformats.org/spreadsheetml/2006/main" r="D132" s="59" t="s">
        <v xmlns="http://schemas.openxmlformats.org/spreadsheetml/2006/main">510</v>
      </c>
      <c xmlns="http://schemas.openxmlformats.org/spreadsheetml/2006/main" r="E132" s="55">
        <f xmlns="http://schemas.openxmlformats.org/spreadsheetml/2006/main">E131*0.13</f>
        <v xmlns="http://schemas.openxmlformats.org/spreadsheetml/2006/main">646429.68000000005</v>
      </c>
      <c xmlns="http://schemas.openxmlformats.org/spreadsheetml/2006/main" r="F132" s="55">
        <f xmlns="http://schemas.openxmlformats.org/spreadsheetml/2006/main">F131*0.13</f>
        <v xmlns="http://schemas.openxmlformats.org/spreadsheetml/2006/main">716684.54</v>
      </c>
      <c xmlns="http://schemas.openxmlformats.org/spreadsheetml/2006/main" r="G132" s="59"/>
      <c xmlns="http://schemas.openxmlformats.org/spreadsheetml/2006/main" r="H132" s="55">
        <f xmlns="http://schemas.openxmlformats.org/spreadsheetml/2006/main">H131*0.13</f>
        <v xmlns="http://schemas.openxmlformats.org/spreadsheetml/2006/main">671482.81200000003</v>
      </c>
      <c xmlns="http://schemas.openxmlformats.org/spreadsheetml/2006/main" r="I132" s="242">
        <f xmlns="http://schemas.openxmlformats.org/spreadsheetml/2006/main">I131*0.13</f>
        <v xmlns="http://schemas.openxmlformats.org/spreadsheetml/2006/main">640807.21769999992</v>
      </c>
      <c xmlns="http://schemas.openxmlformats.org/spreadsheetml/2006/main" r="J132" s="55"/>
      <c xmlns="http://schemas.openxmlformats.org/spreadsheetml/2006/main" r="K132" s="55">
        <f xmlns="http://schemas.openxmlformats.org/spreadsheetml/2006/main">K131*0.13</f>
        <v xmlns="http://schemas.openxmlformats.org/spreadsheetml/2006/main">692346.52447999991</v>
      </c>
      <c xmlns="http://schemas.openxmlformats.org/spreadsheetml/2006/main" r="L132" s="55">
        <f xmlns="http://schemas.openxmlformats.org/spreadsheetml/2006/main">L131*0.13</f>
        <v xmlns="http://schemas.openxmlformats.org/spreadsheetml/2006/main">765654.78545919992</v>
      </c>
    </row>
    <row xmlns:x14ac="http://schemas.microsoft.com/office/spreadsheetml/2009/9/ac" xmlns="http://schemas.openxmlformats.org/spreadsheetml/2006/main" r="133" spans="1:12" ht="12.75" customHeight="1" x14ac:dyDescent="0.2">
      <c xmlns="http://schemas.openxmlformats.org/spreadsheetml/2006/main" r="A133" s="37"/>
      <c xmlns="http://schemas.openxmlformats.org/spreadsheetml/2006/main" r="B133" s="37" t="s">
        <v xmlns="http://schemas.openxmlformats.org/spreadsheetml/2006/main">511</v>
      </c>
      <c xmlns="http://schemas.openxmlformats.org/spreadsheetml/2006/main" r="C133" s="38" t="s">
        <v xmlns="http://schemas.openxmlformats.org/spreadsheetml/2006/main">512</v>
      </c>
      <c xmlns="http://schemas.openxmlformats.org/spreadsheetml/2006/main" r="D133" s="38" t="s">
        <v xmlns="http://schemas.openxmlformats.org/spreadsheetml/2006/main">513</v>
      </c>
      <c xmlns="http://schemas.openxmlformats.org/spreadsheetml/2006/main" r="E133" s="47">
        <f xmlns="http://schemas.openxmlformats.org/spreadsheetml/2006/main">E131+E132</f>
        <v xmlns="http://schemas.openxmlformats.org/spreadsheetml/2006/main">5618965.6799999997</v>
      </c>
      <c xmlns="http://schemas.openxmlformats.org/spreadsheetml/2006/main" r="F133" s="105">
        <f xmlns="http://schemas.openxmlformats.org/spreadsheetml/2006/main">F131+F132</f>
        <v xmlns="http://schemas.openxmlformats.org/spreadsheetml/2006/main">6229642.54</v>
      </c>
      <c xmlns="http://schemas.openxmlformats.org/spreadsheetml/2006/main" r="G133" s="38"/>
      <c xmlns="http://schemas.openxmlformats.org/spreadsheetml/2006/main" r="H133" s="47">
        <f xmlns="http://schemas.openxmlformats.org/spreadsheetml/2006/main">H131+H132</f>
        <v xmlns="http://schemas.openxmlformats.org/spreadsheetml/2006/main">5836735.2120000003</v>
      </c>
      <c xmlns="http://schemas.openxmlformats.org/spreadsheetml/2006/main" r="I133" s="237">
        <f xmlns="http://schemas.openxmlformats.org/spreadsheetml/2006/main">I131+I132</f>
        <v xmlns="http://schemas.openxmlformats.org/spreadsheetml/2006/main">5570093.507699999</v>
      </c>
      <c xmlns="http://schemas.openxmlformats.org/spreadsheetml/2006/main" r="J133" s="47"/>
      <c xmlns="http://schemas.openxmlformats.org/spreadsheetml/2006/main" r="K133" s="47">
        <f xmlns="http://schemas.openxmlformats.org/spreadsheetml/2006/main">K131+K132</f>
        <v xmlns="http://schemas.openxmlformats.org/spreadsheetml/2006/main">6018089.0204799995</v>
      </c>
      <c xmlns="http://schemas.openxmlformats.org/spreadsheetml/2006/main" r="L133" s="47">
        <f xmlns="http://schemas.openxmlformats.org/spreadsheetml/2006/main">L131+L132</f>
        <v xmlns="http://schemas.openxmlformats.org/spreadsheetml/2006/main">6655306.9812991992</v>
      </c>
    </row>
    <row xmlns:x14ac="http://schemas.microsoft.com/office/spreadsheetml/2009/9/ac" xmlns="http://schemas.openxmlformats.org/spreadsheetml/2006/main" r="134" spans="1:12" ht="12.75" customHeight="1" x14ac:dyDescent="0.2">
      <c xmlns="http://schemas.openxmlformats.org/spreadsheetml/2006/main" r="A134" s="56"/>
      <c xmlns="http://schemas.openxmlformats.org/spreadsheetml/2006/main" r="B134" s="56"/>
      <c xmlns="http://schemas.openxmlformats.org/spreadsheetml/2006/main" r="C134" s="56"/>
      <c xmlns="http://schemas.openxmlformats.org/spreadsheetml/2006/main" r="D134" s="106"/>
      <c xmlns="http://schemas.openxmlformats.org/spreadsheetml/2006/main" r="E134" s="107"/>
      <c xmlns="http://schemas.openxmlformats.org/spreadsheetml/2006/main" r="F134" s="39">
        <f xmlns="http://schemas.openxmlformats.org/spreadsheetml/2006/main">E133+F133</f>
        <v xmlns="http://schemas.openxmlformats.org/spreadsheetml/2006/main">11848608.219999999</v>
      </c>
      <c xmlns="http://schemas.openxmlformats.org/spreadsheetml/2006/main" r="G134" s="107"/>
      <c xmlns="http://schemas.openxmlformats.org/spreadsheetml/2006/main" r="H134" s="56"/>
      <c xmlns="http://schemas.openxmlformats.org/spreadsheetml/2006/main" r="I134" s="243"/>
      <c xmlns="http://schemas.openxmlformats.org/spreadsheetml/2006/main" r="J134" s="56"/>
      <c xmlns="http://schemas.openxmlformats.org/spreadsheetml/2006/main" r="K134" s="56"/>
      <c xmlns="http://schemas.openxmlformats.org/spreadsheetml/2006/main" r="L134" s="108">
        <f xmlns="http://schemas.openxmlformats.org/spreadsheetml/2006/main">H133+K133+L133</f>
        <v xmlns="http://schemas.openxmlformats.org/spreadsheetml/2006/main">18510131.2137792</v>
      </c>
    </row>
    <row xmlns:x14ac="http://schemas.microsoft.com/office/spreadsheetml/2009/9/ac" xmlns="http://schemas.openxmlformats.org/spreadsheetml/2006/main" r="135" spans="1:12" ht="12.75" customHeight="1" x14ac:dyDescent="0.2">
      <c xmlns="http://schemas.openxmlformats.org/spreadsheetml/2006/main" r="E135" s="229" t="e">
        <f xmlns="http://schemas.openxmlformats.org/spreadsheetml/2006/main">E133/D133</f>
        <v xmlns="http://schemas.openxmlformats.org/spreadsheetml/2006/main">#VALUE!</v>
      </c>
      <c xmlns="http://schemas.openxmlformats.org/spreadsheetml/2006/main" r="F135" s="70">
        <f xmlns="http://schemas.openxmlformats.org/spreadsheetml/2006/main">F134/2</f>
        <v xmlns="http://schemas.openxmlformats.org/spreadsheetml/2006/main">5924304.1099999994</v>
      </c>
      <c xmlns="http://schemas.openxmlformats.org/spreadsheetml/2006/main" r="L135" s="109">
        <f xmlns="http://schemas.openxmlformats.org/spreadsheetml/2006/main">L134/3</f>
        <v xmlns="http://schemas.openxmlformats.org/spreadsheetml/2006/main">6170043.7379264003</v>
      </c>
    </row>
    <row xmlns:x14ac="http://schemas.microsoft.com/office/spreadsheetml/2009/9/ac" xmlns="http://schemas.openxmlformats.org/spreadsheetml/2006/main" r="136" spans="1:12" ht="12.75" customHeight="1" x14ac:dyDescent="0.2">
      <c xmlns="http://schemas.openxmlformats.org/spreadsheetml/2006/main" r="B136" t="s">
        <v xmlns="http://schemas.openxmlformats.org/spreadsheetml/2006/main">514</v>
      </c>
      <c xmlns="http://schemas.openxmlformats.org/spreadsheetml/2006/main" r="F136" s="70"/>
      <c xmlns="http://schemas.openxmlformats.org/spreadsheetml/2006/main" r="H136" s="280">
        <f xmlns="http://schemas.openxmlformats.org/spreadsheetml/2006/main">H133-I133</f>
        <v xmlns="http://schemas.openxmlformats.org/spreadsheetml/2006/main">266641.70430000126</v>
      </c>
      <c xmlns="http://schemas.openxmlformats.org/spreadsheetml/2006/main" r="I136" s="244">
        <f xmlns="http://schemas.openxmlformats.org/spreadsheetml/2006/main">I133/H133</f>
        <v xmlns="http://schemas.openxmlformats.org/spreadsheetml/2006/main">0.95431663513674547</v>
      </c>
      <c xmlns="http://schemas.openxmlformats.org/spreadsheetml/2006/main" r="L136" s="109"/>
    </row>
    <row xmlns:x14ac="http://schemas.microsoft.com/office/spreadsheetml/2009/9/ac" xmlns="http://schemas.openxmlformats.org/spreadsheetml/2006/main" r="137" spans="1:12" ht="12.75" customHeight="1" x14ac:dyDescent="0.2">
      <c xmlns="http://schemas.openxmlformats.org/spreadsheetml/2006/main" r="F137" s="70"/>
      <c xmlns="http://schemas.openxmlformats.org/spreadsheetml/2006/main" r="L137" s="109"/>
    </row>
    <row xmlns:x14ac="http://schemas.microsoft.com/office/spreadsheetml/2009/9/ac" xmlns="http://schemas.openxmlformats.org/spreadsheetml/2006/main" r="138" spans="1:12" ht="12.75" customHeight="1" x14ac:dyDescent="0.2">
      <c xmlns="http://schemas.openxmlformats.org/spreadsheetml/2006/main" r="F138" s="70"/>
      <c xmlns="http://schemas.openxmlformats.org/spreadsheetml/2006/main" r="L138" s="109"/>
    </row>
    <row xmlns:x14ac="http://schemas.microsoft.com/office/spreadsheetml/2009/9/ac" xmlns="http://schemas.openxmlformats.org/spreadsheetml/2006/main" r="139" spans="1:12" ht="12.75" customHeight="1" x14ac:dyDescent="0.2">
      <c xmlns="http://schemas.openxmlformats.org/spreadsheetml/2006/main" r="F139" s="110"/>
      <c xmlns="http://schemas.openxmlformats.org/spreadsheetml/2006/main" r="L139" s="109"/>
    </row>
    <row xmlns:x14ac="http://schemas.microsoft.com/office/spreadsheetml/2009/9/ac" xmlns="http://schemas.openxmlformats.org/spreadsheetml/2006/main" r="140" spans="1:12" x14ac:dyDescent="0.2">
      <c xmlns="http://schemas.openxmlformats.org/spreadsheetml/2006/main" r="A140" s="31"/>
      <c xmlns="http://schemas.openxmlformats.org/spreadsheetml/2006/main" r="B140" s="31"/>
      <c xmlns="http://schemas.openxmlformats.org/spreadsheetml/2006/main" r="C140" s="31"/>
      <c xmlns="http://schemas.openxmlformats.org/spreadsheetml/2006/main" r="D140" s="31"/>
      <c xmlns="http://schemas.openxmlformats.org/spreadsheetml/2006/main" r="E140" s="31"/>
      <c xmlns="http://schemas.openxmlformats.org/spreadsheetml/2006/main" r="F140" s="31"/>
      <c xmlns="http://schemas.openxmlformats.org/spreadsheetml/2006/main" r="G140" s="31"/>
      <c xmlns="http://schemas.openxmlformats.org/spreadsheetml/2006/main" r="H140" s="31"/>
      <c xmlns="http://schemas.openxmlformats.org/spreadsheetml/2006/main" r="I140" s="245"/>
      <c xmlns="http://schemas.openxmlformats.org/spreadsheetml/2006/main" r="J140" s="31"/>
      <c xmlns="http://schemas.openxmlformats.org/spreadsheetml/2006/main" r="K140" s="113"/>
      <c xmlns="http://schemas.openxmlformats.org/spreadsheetml/2006/main" r="L140" s="31"/>
    </row>
    <row xmlns:x14ac="http://schemas.microsoft.com/office/spreadsheetml/2009/9/ac" xmlns="http://schemas.openxmlformats.org/spreadsheetml/2006/main" r="141" spans="1:12" x14ac:dyDescent="0.2">
      <c xmlns="http://schemas.openxmlformats.org/spreadsheetml/2006/main" r="B141" s="31" t="s">
        <v xmlns="http://schemas.openxmlformats.org/spreadsheetml/2006/main">515</v>
      </c>
      <c xmlns="http://schemas.openxmlformats.org/spreadsheetml/2006/main" r="C141" t="s">
        <v xmlns="http://schemas.openxmlformats.org/spreadsheetml/2006/main">516</v>
      </c>
      <c xmlns="http://schemas.openxmlformats.org/spreadsheetml/2006/main" r="K141" s="111">
        <f xmlns="http://schemas.openxmlformats.org/spreadsheetml/2006/main">F135</f>
        <v xmlns="http://schemas.openxmlformats.org/spreadsheetml/2006/main">5924304.1099999994</v>
      </c>
    </row>
    <row xmlns:x14ac="http://schemas.microsoft.com/office/spreadsheetml/2009/9/ac" xmlns="http://schemas.openxmlformats.org/spreadsheetml/2006/main" r="142" spans="1:12" x14ac:dyDescent="0.2">
      <c xmlns="http://schemas.openxmlformats.org/spreadsheetml/2006/main" r="B142" s="31" t="s">
        <v xmlns="http://schemas.openxmlformats.org/spreadsheetml/2006/main">517</v>
      </c>
      <c xmlns="http://schemas.openxmlformats.org/spreadsheetml/2006/main" r="K142" s="111">
        <f xmlns="http://schemas.openxmlformats.org/spreadsheetml/2006/main">L134/3</f>
        <v xmlns="http://schemas.openxmlformats.org/spreadsheetml/2006/main">6170043.7379264003</v>
      </c>
    </row>
    <row xmlns:x14ac="http://schemas.microsoft.com/office/spreadsheetml/2009/9/ac" xmlns="http://schemas.openxmlformats.org/spreadsheetml/2006/main" r="143" spans="1:12" x14ac:dyDescent="0.2">
      <c xmlns="http://schemas.openxmlformats.org/spreadsheetml/2006/main" r="B143" s="31" t="s">
        <v xmlns="http://schemas.openxmlformats.org/spreadsheetml/2006/main">518</v>
      </c>
      <c xmlns="http://schemas.openxmlformats.org/spreadsheetml/2006/main" r="K143" s="112">
        <f xmlns="http://schemas.openxmlformats.org/spreadsheetml/2006/main">K142-K141</f>
        <v xmlns="http://schemas.openxmlformats.org/spreadsheetml/2006/main">245739.62792640086</v>
      </c>
    </row>
    <row xmlns:x14ac="http://schemas.microsoft.com/office/spreadsheetml/2009/9/ac" xmlns="http://schemas.openxmlformats.org/spreadsheetml/2006/main" r="144" spans="1:12" x14ac:dyDescent="0.2">
      <c xmlns="http://schemas.openxmlformats.org/spreadsheetml/2006/main" r="B144" s="31" t="s">
        <v xmlns="http://schemas.openxmlformats.org/spreadsheetml/2006/main">519</v>
      </c>
      <c xmlns="http://schemas.openxmlformats.org/spreadsheetml/2006/main" r="C144" s="31"/>
      <c xmlns="http://schemas.openxmlformats.org/spreadsheetml/2006/main" r="D144" s="31"/>
      <c xmlns="http://schemas.openxmlformats.org/spreadsheetml/2006/main" r="E144" s="31"/>
      <c xmlns="http://schemas.openxmlformats.org/spreadsheetml/2006/main" r="F144" s="31"/>
      <c xmlns="http://schemas.openxmlformats.org/spreadsheetml/2006/main" r="G144" s="31"/>
      <c xmlns="http://schemas.openxmlformats.org/spreadsheetml/2006/main" r="H144" s="31"/>
      <c xmlns="http://schemas.openxmlformats.org/spreadsheetml/2006/main" r="I144" s="245"/>
      <c xmlns="http://schemas.openxmlformats.org/spreadsheetml/2006/main" r="J144" s="31"/>
      <c xmlns="http://schemas.openxmlformats.org/spreadsheetml/2006/main" r="K144" s="113">
        <f xmlns="http://schemas.openxmlformats.org/spreadsheetml/2006/main">K143/(K141/100)</f>
        <v xmlns="http://schemas.openxmlformats.org/spreadsheetml/2006/main">4.1479914495206573</v>
      </c>
    </row>
  </sheetData>
  <mergeCells xmlns="http://schemas.openxmlformats.org/spreadsheetml/2006/main" count="24">
    <mergeCell xmlns="http://schemas.openxmlformats.org/spreadsheetml/2006/main" ref="F5:F6"/>
    <mergeCell xmlns="http://schemas.openxmlformats.org/spreadsheetml/2006/main" ref="P5:P6"/>
    <mergeCell xmlns="http://schemas.openxmlformats.org/spreadsheetml/2006/main" ref="Q5:Q6"/>
    <mergeCell xmlns="http://schemas.openxmlformats.org/spreadsheetml/2006/main" ref="R5:R6"/>
    <mergeCell xmlns="http://schemas.openxmlformats.org/spreadsheetml/2006/main" ref="P7:P8"/>
    <mergeCell xmlns="http://schemas.openxmlformats.org/spreadsheetml/2006/main" ref="Q7:Q8"/>
    <mergeCell xmlns="http://schemas.openxmlformats.org/spreadsheetml/2006/main" ref="R7:R8"/>
    <mergeCell xmlns="http://schemas.openxmlformats.org/spreadsheetml/2006/main" ref="I5:I6"/>
    <mergeCell xmlns="http://schemas.openxmlformats.org/spreadsheetml/2006/main" ref="A1:B1"/>
    <mergeCell xmlns="http://schemas.openxmlformats.org/spreadsheetml/2006/main" ref="L5:L6"/>
    <mergeCell xmlns="http://schemas.openxmlformats.org/spreadsheetml/2006/main" ref="E7:E8"/>
    <mergeCell xmlns="http://schemas.openxmlformats.org/spreadsheetml/2006/main" ref="F7:F8"/>
    <mergeCell xmlns="http://schemas.openxmlformats.org/spreadsheetml/2006/main" ref="H7:H8"/>
    <mergeCell xmlns="http://schemas.openxmlformats.org/spreadsheetml/2006/main" ref="K7:K8"/>
    <mergeCell xmlns="http://schemas.openxmlformats.org/spreadsheetml/2006/main" ref="L7:L8"/>
    <mergeCell xmlns="http://schemas.openxmlformats.org/spreadsheetml/2006/main" ref="A3:L3"/>
    <mergeCell xmlns="http://schemas.openxmlformats.org/spreadsheetml/2006/main" ref="A5:A8"/>
    <mergeCell xmlns="http://schemas.openxmlformats.org/spreadsheetml/2006/main" ref="B5:B8"/>
    <mergeCell xmlns="http://schemas.openxmlformats.org/spreadsheetml/2006/main" ref="G5:G8"/>
    <mergeCell xmlns="http://schemas.openxmlformats.org/spreadsheetml/2006/main" ref="H5:H6"/>
    <mergeCell xmlns="http://schemas.openxmlformats.org/spreadsheetml/2006/main" ref="K5:K6"/>
    <mergeCell xmlns="http://schemas.openxmlformats.org/spreadsheetml/2006/main" ref="C5:C8"/>
    <mergeCell xmlns="http://schemas.openxmlformats.org/spreadsheetml/2006/main" ref="D5:D8"/>
    <mergeCell xmlns="http://schemas.openxmlformats.org/spreadsheetml/2006/main" ref="E5:E6"/>
  </mergeCells>
  <phoneticPr xmlns="http://schemas.openxmlformats.org/spreadsheetml/2006/main" fontId="2" type="noConversion"/>
  <printOptions xmlns="http://schemas.openxmlformats.org/spreadsheetml/2006/main" horizontalCentered="1"/>
  <pageMargins xmlns="http://schemas.openxmlformats.org/spreadsheetml/2006/main" left="0" right="0" top="0.78740157480314965" bottom="0.59055118110236227" header="0.51181102362204722" footer="0.51181102362204722"/>
  <pageSetup xmlns:r="http://schemas.openxmlformats.org/officeDocument/2006/relationships" xmlns="http://schemas.openxmlformats.org/spreadsheetml/2006/main" paperSize="9" scale="85" orientation="portrait" r:id="rId1"/>
  <headerFooter xmlns="http://schemas.openxmlformats.org/spreadsheetml/2006/main" alignWithMargins="0">
    <oddFooter xmlns="http://schemas.openxmlformats.org/spreadsheetml/2006/main">&amp;CResolution Conf. 16.2, Annex 2 – p. &amp;P</oddFooter>
  </headerFooter>
  <rowBreaks xmlns="http://schemas.openxmlformats.org/spreadsheetml/2006/main" count="1" manualBreakCount="1">
    <brk xmlns="http://schemas.openxmlformats.org/spreadsheetml/2006/main" id="94"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xmlns="http://schemas.openxmlformats.org/spreadsheetml/2006/main" ref="A1:M165"/>
  <sheetViews xmlns="http://schemas.openxmlformats.org/spreadsheetml/2006/main">
    <sheetView xmlns="http://schemas.openxmlformats.org/spreadsheetml/2006/main" workbookViewId="0">
      <pane xmlns="http://schemas.openxmlformats.org/spreadsheetml/2006/main" ySplit="7" topLeftCell="A116" activePane="bottomLeft" state="frozen"/>
      <selection xmlns="http://schemas.openxmlformats.org/spreadsheetml/2006/main" pane="bottomLeft" activeCell="G137" sqref="G137"/>
    </sheetView>
  </sheetViews>
  <sheetFormatPr xmlns:x14ac="http://schemas.microsoft.com/office/spreadsheetml/2009/9/ac" xmlns="http://schemas.openxmlformats.org/spreadsheetml/2006/main" defaultRowHeight="12.75" x14ac:dyDescent="0.2"/>
  <cols xmlns="http://schemas.openxmlformats.org/spreadsheetml/2006/main">
    <col xmlns="http://schemas.openxmlformats.org/spreadsheetml/2006/main" min="1" max="1" width="9.42578125" customWidth="1"/>
    <col xmlns="http://schemas.openxmlformats.org/spreadsheetml/2006/main" min="2" max="2" width="42" customWidth="1"/>
    <col xmlns="http://schemas.openxmlformats.org/spreadsheetml/2006/main" min="3" max="5" width="12.7109375" customWidth="1"/>
    <col xmlns="http://schemas.openxmlformats.org/spreadsheetml/2006/main" min="6" max="6" width="8.42578125" customWidth="1"/>
    <col xmlns="http://schemas.openxmlformats.org/spreadsheetml/2006/main" min="7" max="7" width="12.7109375" customWidth="1"/>
    <col xmlns="http://schemas.openxmlformats.org/spreadsheetml/2006/main" min="8" max="8" width="22.7109375" customWidth="1"/>
    <col xmlns="http://schemas.openxmlformats.org/spreadsheetml/2006/main" min="9" max="9" width="3.85546875" customWidth="1"/>
    <col xmlns="http://schemas.openxmlformats.org/spreadsheetml/2006/main" min="10" max="11" width="12.7109375" customWidth="1"/>
    <col xmlns="http://schemas.openxmlformats.org/spreadsheetml/2006/main" min="12" max="12" width="5" customWidth="1"/>
  </cols>
  <sheetData xmlns="http://schemas.openxmlformats.org/spreadsheetml/2006/main">
    <row xmlns:x14ac="http://schemas.microsoft.com/office/spreadsheetml/2009/9/ac" xmlns="http://schemas.openxmlformats.org/spreadsheetml/2006/main" r="1" spans="1:13" ht="21" x14ac:dyDescent="0.35">
      <c xmlns="http://schemas.openxmlformats.org/spreadsheetml/2006/main" r="A1" s="296" t="s">
        <v xmlns="http://schemas.openxmlformats.org/spreadsheetml/2006/main">520</v>
      </c>
      <c xmlns="http://schemas.openxmlformats.org/spreadsheetml/2006/main" r="B1" s="296"/>
      <c xmlns="http://schemas.openxmlformats.org/spreadsheetml/2006/main" r="K1" s="32"/>
    </row>
    <row xmlns:x14ac="http://schemas.microsoft.com/office/spreadsheetml/2009/9/ac" xmlns="http://schemas.openxmlformats.org/spreadsheetml/2006/main" r="2" spans="1:13" s="31" customFormat="1" x14ac:dyDescent="0.2"/>
    <row xmlns:x14ac="http://schemas.microsoft.com/office/spreadsheetml/2009/9/ac" xmlns="http://schemas.openxmlformats.org/spreadsheetml/2006/main" r="3" spans="1:13" s="31" customFormat="1" x14ac:dyDescent="0.2">
      <c xmlns="http://schemas.openxmlformats.org/spreadsheetml/2006/main" r="A3" s="303" t="s">
        <v xmlns="http://schemas.openxmlformats.org/spreadsheetml/2006/main">521</v>
      </c>
      <c xmlns="http://schemas.openxmlformats.org/spreadsheetml/2006/main" r="B3" s="303"/>
      <c xmlns="http://schemas.openxmlformats.org/spreadsheetml/2006/main" r="C3" s="303"/>
      <c xmlns="http://schemas.openxmlformats.org/spreadsheetml/2006/main" r="D3" s="303"/>
      <c xmlns="http://schemas.openxmlformats.org/spreadsheetml/2006/main" r="E3" s="303"/>
      <c xmlns="http://schemas.openxmlformats.org/spreadsheetml/2006/main" r="F3" s="303"/>
      <c xmlns="http://schemas.openxmlformats.org/spreadsheetml/2006/main" r="G3" s="303"/>
      <c xmlns="http://schemas.openxmlformats.org/spreadsheetml/2006/main" r="H3" s="303"/>
      <c xmlns="http://schemas.openxmlformats.org/spreadsheetml/2006/main" r="I3" s="303"/>
      <c xmlns="http://schemas.openxmlformats.org/spreadsheetml/2006/main" r="J3" s="303"/>
      <c xmlns="http://schemas.openxmlformats.org/spreadsheetml/2006/main" r="K3" s="303"/>
    </row>
    <row xmlns:x14ac="http://schemas.microsoft.com/office/spreadsheetml/2009/9/ac" xmlns="http://schemas.openxmlformats.org/spreadsheetml/2006/main" r="5" spans="1:13" ht="12.75" customHeight="1" x14ac:dyDescent="0.2">
      <c xmlns="http://schemas.openxmlformats.org/spreadsheetml/2006/main" r="A5" s="311" t="s">
        <v xmlns="http://schemas.openxmlformats.org/spreadsheetml/2006/main">522</v>
      </c>
      <c xmlns="http://schemas.openxmlformats.org/spreadsheetml/2006/main" r="B5" s="299" t="s">
        <v xmlns="http://schemas.openxmlformats.org/spreadsheetml/2006/main">523</v>
      </c>
      <c xmlns="http://schemas.openxmlformats.org/spreadsheetml/2006/main" r="C5" s="297">
        <v xmlns="http://schemas.openxmlformats.org/spreadsheetml/2006/main">2014</v>
      </c>
      <c xmlns="http://schemas.openxmlformats.org/spreadsheetml/2006/main" r="D5" s="297">
        <v xmlns="http://schemas.openxmlformats.org/spreadsheetml/2006/main">2014</v>
      </c>
      <c xmlns="http://schemas.openxmlformats.org/spreadsheetml/2006/main" r="E5" s="297">
        <v xmlns="http://schemas.openxmlformats.org/spreadsheetml/2006/main">2014</v>
      </c>
      <c xmlns="http://schemas.openxmlformats.org/spreadsheetml/2006/main" r="F5" s="313"/>
      <c xmlns="http://schemas.openxmlformats.org/spreadsheetml/2006/main" r="G5" s="297">
        <v xmlns="http://schemas.openxmlformats.org/spreadsheetml/2006/main">2014</v>
      </c>
      <c xmlns="http://schemas.openxmlformats.org/spreadsheetml/2006/main" r="H5" s="297">
        <v xmlns="http://schemas.openxmlformats.org/spreadsheetml/2006/main">2014</v>
      </c>
      <c xmlns="http://schemas.openxmlformats.org/spreadsheetml/2006/main" r="I5" s="297"/>
      <c xmlns="http://schemas.openxmlformats.org/spreadsheetml/2006/main" r="J5" s="297">
        <v xmlns="http://schemas.openxmlformats.org/spreadsheetml/2006/main">2015</v>
      </c>
      <c xmlns="http://schemas.openxmlformats.org/spreadsheetml/2006/main" r="K5" s="297">
        <v xmlns="http://schemas.openxmlformats.org/spreadsheetml/2006/main">2016</v>
      </c>
    </row>
    <row xmlns:x14ac="http://schemas.microsoft.com/office/spreadsheetml/2009/9/ac" xmlns="http://schemas.openxmlformats.org/spreadsheetml/2006/main" r="6" spans="1:13" x14ac:dyDescent="0.2">
      <c xmlns="http://schemas.openxmlformats.org/spreadsheetml/2006/main" r="A6" s="312"/>
      <c xmlns="http://schemas.openxmlformats.org/spreadsheetml/2006/main" r="B6" s="300"/>
      <c xmlns="http://schemas.openxmlformats.org/spreadsheetml/2006/main" r="C6" s="298"/>
      <c xmlns="http://schemas.openxmlformats.org/spreadsheetml/2006/main" r="D6" s="298"/>
      <c xmlns="http://schemas.openxmlformats.org/spreadsheetml/2006/main" r="E6" s="298"/>
      <c xmlns="http://schemas.openxmlformats.org/spreadsheetml/2006/main" r="F6" s="298"/>
      <c xmlns="http://schemas.openxmlformats.org/spreadsheetml/2006/main" r="G6" s="298"/>
      <c xmlns="http://schemas.openxmlformats.org/spreadsheetml/2006/main" r="H6" s="298"/>
      <c xmlns="http://schemas.openxmlformats.org/spreadsheetml/2006/main" r="I6" s="298"/>
      <c xmlns="http://schemas.openxmlformats.org/spreadsheetml/2006/main" r="J6" s="298"/>
      <c xmlns="http://schemas.openxmlformats.org/spreadsheetml/2006/main" r="K6" s="298"/>
    </row>
    <row xmlns:x14ac="http://schemas.microsoft.com/office/spreadsheetml/2009/9/ac" xmlns="http://schemas.openxmlformats.org/spreadsheetml/2006/main" r="7" spans="1:13" ht="24" x14ac:dyDescent="0.2">
      <c xmlns="http://schemas.openxmlformats.org/spreadsheetml/2006/main" r="A7" s="33"/>
      <c xmlns="http://schemas.openxmlformats.org/spreadsheetml/2006/main" r="B7" s="33"/>
      <c xmlns="http://schemas.openxmlformats.org/spreadsheetml/2006/main" r="C7" s="248" t="s">
        <v xmlns="http://schemas.openxmlformats.org/spreadsheetml/2006/main">524</v>
      </c>
      <c xmlns="http://schemas.openxmlformats.org/spreadsheetml/2006/main" r="D7" s="248" t="s">
        <v xmlns="http://schemas.openxmlformats.org/spreadsheetml/2006/main">525</v>
      </c>
      <c xmlns="http://schemas.openxmlformats.org/spreadsheetml/2006/main" r="E7" s="248" t="s">
        <v xmlns="http://schemas.openxmlformats.org/spreadsheetml/2006/main">526</v>
      </c>
      <c xmlns="http://schemas.openxmlformats.org/spreadsheetml/2006/main" r="F7" s="248" t="s">
        <v xmlns="http://schemas.openxmlformats.org/spreadsheetml/2006/main">527</v>
      </c>
      <c xmlns="http://schemas.openxmlformats.org/spreadsheetml/2006/main" r="G7" s="250" t="s">
        <v xmlns="http://schemas.openxmlformats.org/spreadsheetml/2006/main">528</v>
      </c>
      <c xmlns="http://schemas.openxmlformats.org/spreadsheetml/2006/main" r="H7" s="248" t="s">
        <v xmlns="http://schemas.openxmlformats.org/spreadsheetml/2006/main">529</v>
      </c>
      <c xmlns="http://schemas.openxmlformats.org/spreadsheetml/2006/main" r="I7" s="233"/>
      <c xmlns="http://schemas.openxmlformats.org/spreadsheetml/2006/main" r="J7" s="35"/>
      <c xmlns="http://schemas.openxmlformats.org/spreadsheetml/2006/main" r="K7" s="34"/>
    </row>
    <row xmlns:x14ac="http://schemas.microsoft.com/office/spreadsheetml/2009/9/ac" xmlns="http://schemas.openxmlformats.org/spreadsheetml/2006/main" r="8" spans="1:13" ht="14.25" customHeight="1" x14ac:dyDescent="0.2">
      <c xmlns="http://schemas.openxmlformats.org/spreadsheetml/2006/main" r="A8" s="36">
        <v xmlns="http://schemas.openxmlformats.org/spreadsheetml/2006/main">10</v>
      </c>
      <c xmlns="http://schemas.openxmlformats.org/spreadsheetml/2006/main" r="B8" s="37" t="s">
        <v xmlns="http://schemas.openxmlformats.org/spreadsheetml/2006/main">530</v>
      </c>
      <c xmlns="http://schemas.openxmlformats.org/spreadsheetml/2006/main" r="C8" s="39"/>
      <c xmlns="http://schemas.openxmlformats.org/spreadsheetml/2006/main" r="D8" s="39"/>
      <c xmlns="http://schemas.openxmlformats.org/spreadsheetml/2006/main" r="E8" s="39"/>
      <c xmlns="http://schemas.openxmlformats.org/spreadsheetml/2006/main" r="F8" s="39"/>
      <c xmlns="http://schemas.openxmlformats.org/spreadsheetml/2006/main" r="G8" s="39"/>
      <c xmlns="http://schemas.openxmlformats.org/spreadsheetml/2006/main" r="H8" s="39"/>
      <c xmlns="http://schemas.openxmlformats.org/spreadsheetml/2006/main" r="I8" s="39"/>
      <c xmlns="http://schemas.openxmlformats.org/spreadsheetml/2006/main" r="J8" s="28"/>
      <c xmlns="http://schemas.openxmlformats.org/spreadsheetml/2006/main" r="K8" s="39"/>
    </row>
    <row xmlns:x14ac="http://schemas.microsoft.com/office/spreadsheetml/2009/9/ac" xmlns="http://schemas.openxmlformats.org/spreadsheetml/2006/main" r="9" spans="1:13" s="95" customFormat="1" ht="14.25" customHeight="1" x14ac:dyDescent="0.2">
      <c xmlns="http://schemas.openxmlformats.org/spreadsheetml/2006/main" r="A9" s="90">
        <v xmlns="http://schemas.openxmlformats.org/spreadsheetml/2006/main">1100</v>
      </c>
      <c xmlns="http://schemas.openxmlformats.org/spreadsheetml/2006/main" r="B9" s="91" t="s">
        <v xmlns="http://schemas.openxmlformats.org/spreadsheetml/2006/main">531</v>
      </c>
      <c xmlns="http://schemas.openxmlformats.org/spreadsheetml/2006/main" r="C9" s="93"/>
      <c xmlns="http://schemas.openxmlformats.org/spreadsheetml/2006/main" r="D9" s="93"/>
      <c xmlns="http://schemas.openxmlformats.org/spreadsheetml/2006/main" r="E9" s="93"/>
      <c xmlns="http://schemas.openxmlformats.org/spreadsheetml/2006/main" r="F9" s="93"/>
      <c xmlns="http://schemas.openxmlformats.org/spreadsheetml/2006/main" r="G9" s="93"/>
      <c xmlns="http://schemas.openxmlformats.org/spreadsheetml/2006/main" r="H9" s="93"/>
      <c xmlns="http://schemas.openxmlformats.org/spreadsheetml/2006/main" r="I9" s="93"/>
      <c xmlns="http://schemas.openxmlformats.org/spreadsheetml/2006/main" r="J9" s="94"/>
      <c xmlns="http://schemas.openxmlformats.org/spreadsheetml/2006/main" r="K9" s="93"/>
    </row>
    <row xmlns:x14ac="http://schemas.microsoft.com/office/spreadsheetml/2009/9/ac" xmlns="http://schemas.openxmlformats.org/spreadsheetml/2006/main" r="10" spans="1:13" s="95" customFormat="1" ht="14.25" customHeight="1" x14ac:dyDescent="0.2">
      <c xmlns="http://schemas.openxmlformats.org/spreadsheetml/2006/main" r="A10" s="90">
        <v xmlns="http://schemas.openxmlformats.org/spreadsheetml/2006/main">1101</v>
      </c>
      <c xmlns="http://schemas.openxmlformats.org/spreadsheetml/2006/main" r="B10" s="43" t="s">
        <v xmlns="http://schemas.openxmlformats.org/spreadsheetml/2006/main">532</v>
      </c>
      <c xmlns="http://schemas.openxmlformats.org/spreadsheetml/2006/main" r="C10" s="93">
        <v xmlns="http://schemas.openxmlformats.org/spreadsheetml/2006/main">151216</v>
      </c>
      <c xmlns="http://schemas.openxmlformats.org/spreadsheetml/2006/main" r="D10" s="93">
        <v xmlns="http://schemas.openxmlformats.org/spreadsheetml/2006/main">140148</v>
      </c>
      <c xmlns="http://schemas.openxmlformats.org/spreadsheetml/2006/main" r="E10" s="247">
        <v xmlns="http://schemas.openxmlformats.org/spreadsheetml/2006/main">23980</v>
      </c>
      <c xmlns="http://schemas.openxmlformats.org/spreadsheetml/2006/main" r="F10" s="39" t="s">
        <v xmlns="http://schemas.openxmlformats.org/spreadsheetml/2006/main">533</v>
      </c>
      <c xmlns="http://schemas.openxmlformats.org/spreadsheetml/2006/main" r="G10" s="238">
        <v xmlns="http://schemas.openxmlformats.org/spreadsheetml/2006/main">145000</v>
      </c>
      <c xmlns="http://schemas.openxmlformats.org/spreadsheetml/2006/main" r="H10" s="39" t="s">
        <v xmlns="http://schemas.openxmlformats.org/spreadsheetml/2006/main">534</v>
      </c>
      <c xmlns="http://schemas.openxmlformats.org/spreadsheetml/2006/main" r="I10" s="39"/>
      <c xmlns="http://schemas.openxmlformats.org/spreadsheetml/2006/main" r="J10" s="93">
        <v xmlns="http://schemas.openxmlformats.org/spreadsheetml/2006/main">157264.64000000001</v>
      </c>
      <c xmlns="http://schemas.openxmlformats.org/spreadsheetml/2006/main" r="K10" s="93">
        <v xmlns="http://schemas.openxmlformats.org/spreadsheetml/2006/main">163555.22</v>
      </c>
      <c xmlns="http://schemas.openxmlformats.org/spreadsheetml/2006/main" r="L10" s="183">
        <v xmlns="http://schemas.openxmlformats.org/spreadsheetml/2006/main">1</v>
      </c>
      <c xmlns="http://schemas.openxmlformats.org/spreadsheetml/2006/main" r="M10" s="177" t="s">
        <v xmlns="http://schemas.openxmlformats.org/spreadsheetml/2006/main">535</v>
      </c>
    </row>
    <row xmlns:x14ac="http://schemas.microsoft.com/office/spreadsheetml/2009/9/ac" xmlns="http://schemas.openxmlformats.org/spreadsheetml/2006/main" r="11" spans="1:13" s="31" customFormat="1" ht="24" x14ac:dyDescent="0.2">
      <c xmlns="http://schemas.openxmlformats.org/spreadsheetml/2006/main" r="A11" s="40">
        <v xmlns="http://schemas.openxmlformats.org/spreadsheetml/2006/main">1131</v>
      </c>
      <c xmlns="http://schemas.openxmlformats.org/spreadsheetml/2006/main" r="B11" s="41" t="s">
        <v xmlns="http://schemas.openxmlformats.org/spreadsheetml/2006/main">536</v>
      </c>
      <c xmlns="http://schemas.openxmlformats.org/spreadsheetml/2006/main" r="C11" s="39">
        <v xmlns="http://schemas.openxmlformats.org/spreadsheetml/2006/main">0</v>
      </c>
      <c xmlns="http://schemas.openxmlformats.org/spreadsheetml/2006/main" r="D11" s="39"/>
      <c xmlns="http://schemas.openxmlformats.org/spreadsheetml/2006/main" r="E11" s="39">
        <v xmlns="http://schemas.openxmlformats.org/spreadsheetml/2006/main">0</v>
      </c>
      <c xmlns="http://schemas.openxmlformats.org/spreadsheetml/2006/main" r="F11" s="39"/>
      <c xmlns="http://schemas.openxmlformats.org/spreadsheetml/2006/main" r="G11" s="238"/>
      <c xmlns="http://schemas.openxmlformats.org/spreadsheetml/2006/main" r="H11" s="39"/>
      <c xmlns="http://schemas.openxmlformats.org/spreadsheetml/2006/main" r="I11" s="39"/>
      <c xmlns="http://schemas.openxmlformats.org/spreadsheetml/2006/main" r="J11" s="39"/>
      <c xmlns="http://schemas.openxmlformats.org/spreadsheetml/2006/main" r="K11" s="39"/>
      <c xmlns="http://schemas.openxmlformats.org/spreadsheetml/2006/main" r="L11" s="185">
        <v xmlns="http://schemas.openxmlformats.org/spreadsheetml/2006/main">2</v>
      </c>
      <c xmlns="http://schemas.openxmlformats.org/spreadsheetml/2006/main" r="M11" s="177" t="s">
        <v xmlns="http://schemas.openxmlformats.org/spreadsheetml/2006/main">537</v>
      </c>
    </row>
    <row xmlns:x14ac="http://schemas.microsoft.com/office/spreadsheetml/2009/9/ac" xmlns="http://schemas.openxmlformats.org/spreadsheetml/2006/main" r="12" spans="1:13" s="31" customFormat="1" ht="24" x14ac:dyDescent="0.2">
      <c xmlns="http://schemas.openxmlformats.org/spreadsheetml/2006/main" r="A12" s="40"/>
      <c xmlns="http://schemas.openxmlformats.org/spreadsheetml/2006/main" r="B12" s="41" t="s">
        <v xmlns="http://schemas.openxmlformats.org/spreadsheetml/2006/main">538</v>
      </c>
      <c xmlns="http://schemas.openxmlformats.org/spreadsheetml/2006/main" r="C12" s="39">
        <v xmlns="http://schemas.openxmlformats.org/spreadsheetml/2006/main">0</v>
      </c>
      <c xmlns="http://schemas.openxmlformats.org/spreadsheetml/2006/main" r="D12" s="39"/>
      <c xmlns="http://schemas.openxmlformats.org/spreadsheetml/2006/main" r="E12" s="247">
        <v xmlns="http://schemas.openxmlformats.org/spreadsheetml/2006/main">0</v>
      </c>
      <c xmlns="http://schemas.openxmlformats.org/spreadsheetml/2006/main" r="F12" s="39"/>
      <c xmlns="http://schemas.openxmlformats.org/spreadsheetml/2006/main" r="G12" s="238"/>
      <c xmlns="http://schemas.openxmlformats.org/spreadsheetml/2006/main" r="H12" s="39"/>
      <c xmlns="http://schemas.openxmlformats.org/spreadsheetml/2006/main" r="I12" s="39"/>
      <c xmlns="http://schemas.openxmlformats.org/spreadsheetml/2006/main" r="J12" s="39"/>
      <c xmlns="http://schemas.openxmlformats.org/spreadsheetml/2006/main" r="K12" s="39"/>
      <c xmlns="http://schemas.openxmlformats.org/spreadsheetml/2006/main" r="L12" s="185">
        <v xmlns="http://schemas.openxmlformats.org/spreadsheetml/2006/main">3</v>
      </c>
      <c xmlns="http://schemas.openxmlformats.org/spreadsheetml/2006/main" r="M12" s="177" t="s">
        <v xmlns="http://schemas.openxmlformats.org/spreadsheetml/2006/main">539</v>
      </c>
    </row>
    <row xmlns:x14ac="http://schemas.microsoft.com/office/spreadsheetml/2009/9/ac" xmlns="http://schemas.openxmlformats.org/spreadsheetml/2006/main" r="13" spans="1:13" s="31" customFormat="1" ht="24" x14ac:dyDescent="0.2">
      <c xmlns="http://schemas.openxmlformats.org/spreadsheetml/2006/main" r="A13" s="40">
        <v xmlns="http://schemas.openxmlformats.org/spreadsheetml/2006/main">1101</v>
      </c>
      <c xmlns="http://schemas.openxmlformats.org/spreadsheetml/2006/main" r="B13" s="41" t="s">
        <v xmlns="http://schemas.openxmlformats.org/spreadsheetml/2006/main">540</v>
      </c>
      <c xmlns="http://schemas.openxmlformats.org/spreadsheetml/2006/main" r="C13" s="39">
        <v xmlns="http://schemas.openxmlformats.org/spreadsheetml/2006/main">0</v>
      </c>
      <c xmlns="http://schemas.openxmlformats.org/spreadsheetml/2006/main" r="D13" s="39"/>
      <c xmlns="http://schemas.openxmlformats.org/spreadsheetml/2006/main" r="E13" s="39">
        <v xmlns="http://schemas.openxmlformats.org/spreadsheetml/2006/main">0</v>
      </c>
      <c xmlns="http://schemas.openxmlformats.org/spreadsheetml/2006/main" r="F13" s="39" t="s">
        <v xmlns="http://schemas.openxmlformats.org/spreadsheetml/2006/main">541</v>
      </c>
      <c xmlns="http://schemas.openxmlformats.org/spreadsheetml/2006/main" r="G13" s="238"/>
      <c xmlns="http://schemas.openxmlformats.org/spreadsheetml/2006/main" r="H13" s="39" t="s">
        <v xmlns="http://schemas.openxmlformats.org/spreadsheetml/2006/main">542</v>
      </c>
      <c xmlns="http://schemas.openxmlformats.org/spreadsheetml/2006/main" r="I13" s="39"/>
      <c xmlns="http://schemas.openxmlformats.org/spreadsheetml/2006/main" r="J13" s="39"/>
      <c xmlns="http://schemas.openxmlformats.org/spreadsheetml/2006/main" r="K13" s="39"/>
      <c xmlns="http://schemas.openxmlformats.org/spreadsheetml/2006/main" r="L13" s="185">
        <v xmlns="http://schemas.openxmlformats.org/spreadsheetml/2006/main">4</v>
      </c>
      <c xmlns="http://schemas.openxmlformats.org/spreadsheetml/2006/main" r="M13" s="177" t="s">
        <v xmlns="http://schemas.openxmlformats.org/spreadsheetml/2006/main">543</v>
      </c>
    </row>
    <row xmlns:x14ac="http://schemas.microsoft.com/office/spreadsheetml/2009/9/ac" xmlns="http://schemas.openxmlformats.org/spreadsheetml/2006/main" r="14" spans="1:13" s="31" customFormat="1" ht="27" customHeight="1" x14ac:dyDescent="0.2">
      <c xmlns="http://schemas.openxmlformats.org/spreadsheetml/2006/main" r="A14" s="40">
        <v xmlns="http://schemas.openxmlformats.org/spreadsheetml/2006/main">1102</v>
      </c>
      <c xmlns="http://schemas.openxmlformats.org/spreadsheetml/2006/main" r="B14" s="41" t="s">
        <v xmlns="http://schemas.openxmlformats.org/spreadsheetml/2006/main">544</v>
      </c>
      <c xmlns="http://schemas.openxmlformats.org/spreadsheetml/2006/main" r="C14" s="39">
        <v xmlns="http://schemas.openxmlformats.org/spreadsheetml/2006/main">0</v>
      </c>
      <c xmlns="http://schemas.openxmlformats.org/spreadsheetml/2006/main" r="D14" s="39"/>
      <c xmlns="http://schemas.openxmlformats.org/spreadsheetml/2006/main" r="E14" s="39">
        <v xmlns="http://schemas.openxmlformats.org/spreadsheetml/2006/main">0</v>
      </c>
      <c xmlns="http://schemas.openxmlformats.org/spreadsheetml/2006/main" r="F14" s="39" t="s">
        <v xmlns="http://schemas.openxmlformats.org/spreadsheetml/2006/main">545</v>
      </c>
      <c xmlns="http://schemas.openxmlformats.org/spreadsheetml/2006/main" r="G14" s="238"/>
      <c xmlns="http://schemas.openxmlformats.org/spreadsheetml/2006/main" r="H14" s="39" t="s">
        <v xmlns="http://schemas.openxmlformats.org/spreadsheetml/2006/main">546</v>
      </c>
      <c xmlns="http://schemas.openxmlformats.org/spreadsheetml/2006/main" r="I14" s="39"/>
      <c xmlns="http://schemas.openxmlformats.org/spreadsheetml/2006/main" r="J14" s="39"/>
      <c xmlns="http://schemas.openxmlformats.org/spreadsheetml/2006/main" r="K14" s="39"/>
      <c xmlns="http://schemas.openxmlformats.org/spreadsheetml/2006/main" r="L14" s="185">
        <v xmlns="http://schemas.openxmlformats.org/spreadsheetml/2006/main">5</v>
      </c>
      <c xmlns="http://schemas.openxmlformats.org/spreadsheetml/2006/main" r="M14" s="187" t="s">
        <v xmlns="http://schemas.openxmlformats.org/spreadsheetml/2006/main">547</v>
      </c>
    </row>
    <row xmlns:x14ac="http://schemas.microsoft.com/office/spreadsheetml/2009/9/ac" xmlns="http://schemas.openxmlformats.org/spreadsheetml/2006/main" r="15" spans="1:13" s="31" customFormat="1" ht="28.5" customHeight="1" x14ac:dyDescent="0.2">
      <c xmlns="http://schemas.openxmlformats.org/spreadsheetml/2006/main" r="A15" s="40">
        <v xmlns="http://schemas.openxmlformats.org/spreadsheetml/2006/main">1103</v>
      </c>
      <c xmlns="http://schemas.openxmlformats.org/spreadsheetml/2006/main" r="B15" s="41" t="s">
        <v xmlns="http://schemas.openxmlformats.org/spreadsheetml/2006/main">548</v>
      </c>
      <c xmlns="http://schemas.openxmlformats.org/spreadsheetml/2006/main" r="C15" s="39">
        <v xmlns="http://schemas.openxmlformats.org/spreadsheetml/2006/main">0</v>
      </c>
      <c xmlns="http://schemas.openxmlformats.org/spreadsheetml/2006/main" r="D15" s="39"/>
      <c xmlns="http://schemas.openxmlformats.org/spreadsheetml/2006/main" r="E15" s="39">
        <v xmlns="http://schemas.openxmlformats.org/spreadsheetml/2006/main">0</v>
      </c>
      <c xmlns="http://schemas.openxmlformats.org/spreadsheetml/2006/main" r="F15" s="39" t="s">
        <v xmlns="http://schemas.openxmlformats.org/spreadsheetml/2006/main">549</v>
      </c>
      <c xmlns="http://schemas.openxmlformats.org/spreadsheetml/2006/main" r="G15" s="238"/>
      <c xmlns="http://schemas.openxmlformats.org/spreadsheetml/2006/main" r="H15" s="39" t="s">
        <v xmlns="http://schemas.openxmlformats.org/spreadsheetml/2006/main">550</v>
      </c>
      <c xmlns="http://schemas.openxmlformats.org/spreadsheetml/2006/main" r="I15" s="39"/>
      <c xmlns="http://schemas.openxmlformats.org/spreadsheetml/2006/main" r="J15" s="39"/>
      <c xmlns="http://schemas.openxmlformats.org/spreadsheetml/2006/main" r="K15" s="39"/>
      <c xmlns="http://schemas.openxmlformats.org/spreadsheetml/2006/main" r="L15" s="185">
        <v xmlns="http://schemas.openxmlformats.org/spreadsheetml/2006/main">6</v>
      </c>
      <c xmlns="http://schemas.openxmlformats.org/spreadsheetml/2006/main" r="M15" s="187" t="s">
        <v xmlns="http://schemas.openxmlformats.org/spreadsheetml/2006/main">551</v>
      </c>
    </row>
    <row xmlns:x14ac="http://schemas.microsoft.com/office/spreadsheetml/2009/9/ac" xmlns="http://schemas.openxmlformats.org/spreadsheetml/2006/main" r="16" spans="1:13" s="31" customFormat="1" ht="14.25" customHeight="1" x14ac:dyDescent="0.2">
      <c xmlns="http://schemas.openxmlformats.org/spreadsheetml/2006/main" r="A16" s="50">
        <v xmlns="http://schemas.openxmlformats.org/spreadsheetml/2006/main">1199</v>
      </c>
      <c xmlns="http://schemas.openxmlformats.org/spreadsheetml/2006/main" r="B16" s="51" t="s">
        <v xmlns="http://schemas.openxmlformats.org/spreadsheetml/2006/main">552</v>
      </c>
      <c xmlns="http://schemas.openxmlformats.org/spreadsheetml/2006/main" r="C16" s="54">
        <f xmlns="http://schemas.openxmlformats.org/spreadsheetml/2006/main">SUM(C9:C10)</f>
        <v xmlns="http://schemas.openxmlformats.org/spreadsheetml/2006/main">151216</v>
      </c>
      <c xmlns="http://schemas.openxmlformats.org/spreadsheetml/2006/main" r="D16" s="54">
        <f xmlns="http://schemas.openxmlformats.org/spreadsheetml/2006/main">SUM(D9:D10)</f>
        <v xmlns="http://schemas.openxmlformats.org/spreadsheetml/2006/main">140148</v>
      </c>
      <c xmlns="http://schemas.openxmlformats.org/spreadsheetml/2006/main" r="E16" s="54">
        <f xmlns="http://schemas.openxmlformats.org/spreadsheetml/2006/main">SUM(E9:E10)</f>
        <v xmlns="http://schemas.openxmlformats.org/spreadsheetml/2006/main">23980</v>
      </c>
      <c xmlns="http://schemas.openxmlformats.org/spreadsheetml/2006/main" r="F16" s="54"/>
      <c xmlns="http://schemas.openxmlformats.org/spreadsheetml/2006/main" r="G16" s="240">
        <f xmlns="http://schemas.openxmlformats.org/spreadsheetml/2006/main" t="shared" ref="G16" si="0">SUM(G9:G10)</f>
        <v xmlns="http://schemas.openxmlformats.org/spreadsheetml/2006/main">145000</v>
      </c>
      <c xmlns="http://schemas.openxmlformats.org/spreadsheetml/2006/main" r="H16" s="54"/>
      <c xmlns="http://schemas.openxmlformats.org/spreadsheetml/2006/main" r="I16" s="54"/>
      <c xmlns="http://schemas.openxmlformats.org/spreadsheetml/2006/main" r="J16" s="54">
        <f xmlns="http://schemas.openxmlformats.org/spreadsheetml/2006/main">SUM(J9:J10)</f>
        <v xmlns="http://schemas.openxmlformats.org/spreadsheetml/2006/main">157264.64000000001</v>
      </c>
      <c xmlns="http://schemas.openxmlformats.org/spreadsheetml/2006/main" r="K16" s="54">
        <f xmlns="http://schemas.openxmlformats.org/spreadsheetml/2006/main">SUM(K9:K10)</f>
        <v xmlns="http://schemas.openxmlformats.org/spreadsheetml/2006/main">163555.22</v>
      </c>
    </row>
    <row xmlns:x14ac="http://schemas.microsoft.com/office/spreadsheetml/2009/9/ac" xmlns="http://schemas.openxmlformats.org/spreadsheetml/2006/main" r="17" spans="1:13" ht="14.25" customHeight="1" x14ac:dyDescent="0.2">
      <c xmlns="http://schemas.openxmlformats.org/spreadsheetml/2006/main" r="A17" s="36"/>
      <c xmlns="http://schemas.openxmlformats.org/spreadsheetml/2006/main" r="B17" s="37"/>
      <c xmlns="http://schemas.openxmlformats.org/spreadsheetml/2006/main" r="C17" s="39"/>
      <c xmlns="http://schemas.openxmlformats.org/spreadsheetml/2006/main" r="D17" s="39"/>
      <c xmlns="http://schemas.openxmlformats.org/spreadsheetml/2006/main" r="E17" s="39"/>
      <c xmlns="http://schemas.openxmlformats.org/spreadsheetml/2006/main" r="F17" s="39"/>
      <c xmlns="http://schemas.openxmlformats.org/spreadsheetml/2006/main" r="G17" s="238"/>
      <c xmlns="http://schemas.openxmlformats.org/spreadsheetml/2006/main" r="H17" s="39"/>
      <c xmlns="http://schemas.openxmlformats.org/spreadsheetml/2006/main" r="I17" s="39"/>
      <c xmlns="http://schemas.openxmlformats.org/spreadsheetml/2006/main" r="J17" s="28"/>
      <c xmlns="http://schemas.openxmlformats.org/spreadsheetml/2006/main" r="K17" s="39"/>
    </row>
    <row xmlns:x14ac="http://schemas.microsoft.com/office/spreadsheetml/2009/9/ac" xmlns="http://schemas.openxmlformats.org/spreadsheetml/2006/main" r="18" spans="1:13" x14ac:dyDescent="0.2">
      <c xmlns="http://schemas.openxmlformats.org/spreadsheetml/2006/main" r="A18" s="40">
        <v xmlns="http://schemas.openxmlformats.org/spreadsheetml/2006/main">1200</v>
      </c>
      <c xmlns="http://schemas.openxmlformats.org/spreadsheetml/2006/main" r="B18" s="41" t="s">
        <v xmlns="http://schemas.openxmlformats.org/spreadsheetml/2006/main">553</v>
      </c>
      <c xmlns="http://schemas.openxmlformats.org/spreadsheetml/2006/main" r="C18" s="39"/>
      <c xmlns="http://schemas.openxmlformats.org/spreadsheetml/2006/main" r="D18" s="39"/>
      <c xmlns="http://schemas.openxmlformats.org/spreadsheetml/2006/main" r="E18" s="39"/>
      <c xmlns="http://schemas.openxmlformats.org/spreadsheetml/2006/main" r="F18" s="39"/>
      <c xmlns="http://schemas.openxmlformats.org/spreadsheetml/2006/main" r="G18" s="238"/>
      <c xmlns="http://schemas.openxmlformats.org/spreadsheetml/2006/main" r="H18" s="39"/>
      <c xmlns="http://schemas.openxmlformats.org/spreadsheetml/2006/main" r="I18" s="39"/>
      <c xmlns="http://schemas.openxmlformats.org/spreadsheetml/2006/main" r="J18" s="39"/>
      <c xmlns="http://schemas.openxmlformats.org/spreadsheetml/2006/main" r="K18" s="39"/>
    </row>
    <row xmlns:x14ac="http://schemas.microsoft.com/office/spreadsheetml/2009/9/ac" xmlns="http://schemas.openxmlformats.org/spreadsheetml/2006/main" r="19" spans="1:13" x14ac:dyDescent="0.2">
      <c xmlns="http://schemas.openxmlformats.org/spreadsheetml/2006/main" r="A19" s="40">
        <v xmlns="http://schemas.openxmlformats.org/spreadsheetml/2006/main">1201</v>
      </c>
      <c xmlns="http://schemas.openxmlformats.org/spreadsheetml/2006/main" r="B19" s="43" t="s">
        <v xmlns="http://schemas.openxmlformats.org/spreadsheetml/2006/main">554</v>
      </c>
      <c xmlns="http://schemas.openxmlformats.org/spreadsheetml/2006/main" r="C19" s="39">
        <v xmlns="http://schemas.openxmlformats.org/spreadsheetml/2006/main">100000</v>
      </c>
      <c xmlns="http://schemas.openxmlformats.org/spreadsheetml/2006/main" r="D19" s="39"/>
      <c xmlns="http://schemas.openxmlformats.org/spreadsheetml/2006/main" r="E19" s="39">
        <v xmlns="http://schemas.openxmlformats.org/spreadsheetml/2006/main">0</v>
      </c>
      <c xmlns="http://schemas.openxmlformats.org/spreadsheetml/2006/main" r="F19" s="39" t="s">
        <v xmlns="http://schemas.openxmlformats.org/spreadsheetml/2006/main">555</v>
      </c>
      <c xmlns="http://schemas.openxmlformats.org/spreadsheetml/2006/main" r="G19" s="238"/>
      <c xmlns="http://schemas.openxmlformats.org/spreadsheetml/2006/main" r="H19" s="39"/>
      <c xmlns="http://schemas.openxmlformats.org/spreadsheetml/2006/main" r="I19" s="39"/>
      <c xmlns="http://schemas.openxmlformats.org/spreadsheetml/2006/main" r="J19" s="39">
        <v xmlns="http://schemas.openxmlformats.org/spreadsheetml/2006/main">100000</v>
      </c>
      <c xmlns="http://schemas.openxmlformats.org/spreadsheetml/2006/main" r="K19" s="39">
        <v xmlns="http://schemas.openxmlformats.org/spreadsheetml/2006/main">100000</v>
      </c>
    </row>
    <row xmlns:x14ac="http://schemas.microsoft.com/office/spreadsheetml/2009/9/ac" xmlns="http://schemas.openxmlformats.org/spreadsheetml/2006/main" r="20" spans="1:13" x14ac:dyDescent="0.2">
      <c xmlns="http://schemas.openxmlformats.org/spreadsheetml/2006/main" r="A20" s="40">
        <v xmlns="http://schemas.openxmlformats.org/spreadsheetml/2006/main">1202</v>
      </c>
      <c xmlns="http://schemas.openxmlformats.org/spreadsheetml/2006/main" r="B20" s="44" t="s">
        <v xmlns="http://schemas.openxmlformats.org/spreadsheetml/2006/main">556</v>
      </c>
      <c xmlns="http://schemas.openxmlformats.org/spreadsheetml/2006/main" r="C20" s="39">
        <v xmlns="http://schemas.openxmlformats.org/spreadsheetml/2006/main">100000</v>
      </c>
      <c xmlns="http://schemas.openxmlformats.org/spreadsheetml/2006/main" r="D20" s="39"/>
      <c xmlns="http://schemas.openxmlformats.org/spreadsheetml/2006/main" r="E20" s="247">
        <v xmlns="http://schemas.openxmlformats.org/spreadsheetml/2006/main">0</v>
      </c>
      <c xmlns="http://schemas.openxmlformats.org/spreadsheetml/2006/main" r="F20" s="39" t="s">
        <v xmlns="http://schemas.openxmlformats.org/spreadsheetml/2006/main">557</v>
      </c>
      <c xmlns="http://schemas.openxmlformats.org/spreadsheetml/2006/main" r="G20" s="238"/>
      <c xmlns="http://schemas.openxmlformats.org/spreadsheetml/2006/main" r="H20" s="39"/>
      <c xmlns="http://schemas.openxmlformats.org/spreadsheetml/2006/main" r="I20" s="39"/>
      <c xmlns="http://schemas.openxmlformats.org/spreadsheetml/2006/main" r="J20" s="39">
        <v xmlns="http://schemas.openxmlformats.org/spreadsheetml/2006/main">100000</v>
      </c>
      <c xmlns="http://schemas.openxmlformats.org/spreadsheetml/2006/main" r="K20" s="39">
        <v xmlns="http://schemas.openxmlformats.org/spreadsheetml/2006/main">100000</v>
      </c>
    </row>
    <row xmlns:x14ac="http://schemas.microsoft.com/office/spreadsheetml/2009/9/ac" xmlns="http://schemas.openxmlformats.org/spreadsheetml/2006/main" r="21" spans="1:13" x14ac:dyDescent="0.2">
      <c xmlns="http://schemas.openxmlformats.org/spreadsheetml/2006/main" r="A21" s="40">
        <v xmlns="http://schemas.openxmlformats.org/spreadsheetml/2006/main">1203</v>
      </c>
      <c xmlns="http://schemas.openxmlformats.org/spreadsheetml/2006/main" r="B21" s="44" t="s">
        <v xmlns="http://schemas.openxmlformats.org/spreadsheetml/2006/main">558</v>
      </c>
      <c xmlns="http://schemas.openxmlformats.org/spreadsheetml/2006/main" r="C21" s="39">
        <v xmlns="http://schemas.openxmlformats.org/spreadsheetml/2006/main">60000</v>
      </c>
      <c xmlns="http://schemas.openxmlformats.org/spreadsheetml/2006/main" r="D21" s="39"/>
      <c xmlns="http://schemas.openxmlformats.org/spreadsheetml/2006/main" r="E21" s="39">
        <v xmlns="http://schemas.openxmlformats.org/spreadsheetml/2006/main">0</v>
      </c>
      <c xmlns="http://schemas.openxmlformats.org/spreadsheetml/2006/main" r="F21" s="39"/>
      <c xmlns="http://schemas.openxmlformats.org/spreadsheetml/2006/main" r="G21" s="238"/>
      <c xmlns="http://schemas.openxmlformats.org/spreadsheetml/2006/main" r="H21" s="39"/>
      <c xmlns="http://schemas.openxmlformats.org/spreadsheetml/2006/main" r="I21" s="39"/>
      <c xmlns="http://schemas.openxmlformats.org/spreadsheetml/2006/main" r="J21" s="39">
        <v xmlns="http://schemas.openxmlformats.org/spreadsheetml/2006/main">60000</v>
      </c>
      <c xmlns="http://schemas.openxmlformats.org/spreadsheetml/2006/main" r="K21" s="39">
        <v xmlns="http://schemas.openxmlformats.org/spreadsheetml/2006/main">60000</v>
      </c>
    </row>
    <row xmlns:x14ac="http://schemas.microsoft.com/office/spreadsheetml/2009/9/ac" xmlns="http://schemas.openxmlformats.org/spreadsheetml/2006/main" r="22" spans="1:13" x14ac:dyDescent="0.2">
      <c xmlns="http://schemas.openxmlformats.org/spreadsheetml/2006/main" r="A22" s="40">
        <v xmlns="http://schemas.openxmlformats.org/spreadsheetml/2006/main">1204</v>
      </c>
      <c xmlns="http://schemas.openxmlformats.org/spreadsheetml/2006/main" r="B22" s="44" t="s">
        <v xmlns="http://schemas.openxmlformats.org/spreadsheetml/2006/main">559</v>
      </c>
      <c xmlns="http://schemas.openxmlformats.org/spreadsheetml/2006/main" r="C22" s="39">
        <v xmlns="http://schemas.openxmlformats.org/spreadsheetml/2006/main">50000</v>
      </c>
      <c xmlns="http://schemas.openxmlformats.org/spreadsheetml/2006/main" r="D22" s="39"/>
      <c xmlns="http://schemas.openxmlformats.org/spreadsheetml/2006/main" r="E22" s="39">
        <v xmlns="http://schemas.openxmlformats.org/spreadsheetml/2006/main">0</v>
      </c>
      <c xmlns="http://schemas.openxmlformats.org/spreadsheetml/2006/main" r="F22" s="39"/>
      <c xmlns="http://schemas.openxmlformats.org/spreadsheetml/2006/main" r="G22" s="238"/>
      <c xmlns="http://schemas.openxmlformats.org/spreadsheetml/2006/main" r="H22" s="39"/>
      <c xmlns="http://schemas.openxmlformats.org/spreadsheetml/2006/main" r="I22" s="39"/>
      <c xmlns="http://schemas.openxmlformats.org/spreadsheetml/2006/main" r="J22" s="39">
        <v xmlns="http://schemas.openxmlformats.org/spreadsheetml/2006/main">50000</v>
      </c>
      <c xmlns="http://schemas.openxmlformats.org/spreadsheetml/2006/main" r="K22" s="39">
        <v xmlns="http://schemas.openxmlformats.org/spreadsheetml/2006/main">50000</v>
      </c>
    </row>
    <row xmlns:x14ac="http://schemas.microsoft.com/office/spreadsheetml/2009/9/ac" xmlns="http://schemas.openxmlformats.org/spreadsheetml/2006/main" r="23" spans="1:13" x14ac:dyDescent="0.2">
      <c xmlns="http://schemas.openxmlformats.org/spreadsheetml/2006/main" r="A23" s="40">
        <v xmlns="http://schemas.openxmlformats.org/spreadsheetml/2006/main">1205</v>
      </c>
      <c xmlns="http://schemas.openxmlformats.org/spreadsheetml/2006/main" r="B23" s="44" t="s">
        <v xmlns="http://schemas.openxmlformats.org/spreadsheetml/2006/main">560</v>
      </c>
      <c xmlns="http://schemas.openxmlformats.org/spreadsheetml/2006/main" r="C23" s="39">
        <v xmlns="http://schemas.openxmlformats.org/spreadsheetml/2006/main">50000</v>
      </c>
      <c xmlns="http://schemas.openxmlformats.org/spreadsheetml/2006/main" r="D23" s="39"/>
      <c xmlns="http://schemas.openxmlformats.org/spreadsheetml/2006/main" r="E23" s="39">
        <v xmlns="http://schemas.openxmlformats.org/spreadsheetml/2006/main">0</v>
      </c>
      <c xmlns="http://schemas.openxmlformats.org/spreadsheetml/2006/main" r="F23" s="39"/>
      <c xmlns="http://schemas.openxmlformats.org/spreadsheetml/2006/main" r="G23" s="238"/>
      <c xmlns="http://schemas.openxmlformats.org/spreadsheetml/2006/main" r="H23" s="39"/>
      <c xmlns="http://schemas.openxmlformats.org/spreadsheetml/2006/main" r="I23" s="39"/>
      <c xmlns="http://schemas.openxmlformats.org/spreadsheetml/2006/main" r="J23" s="39">
        <v xmlns="http://schemas.openxmlformats.org/spreadsheetml/2006/main">50000</v>
      </c>
      <c xmlns="http://schemas.openxmlformats.org/spreadsheetml/2006/main" r="K23" s="39">
        <v xmlns="http://schemas.openxmlformats.org/spreadsheetml/2006/main">50000</v>
      </c>
    </row>
    <row xmlns:x14ac="http://schemas.microsoft.com/office/spreadsheetml/2009/9/ac" xmlns="http://schemas.openxmlformats.org/spreadsheetml/2006/main" r="24" spans="1:13" x14ac:dyDescent="0.2">
      <c xmlns="http://schemas.openxmlformats.org/spreadsheetml/2006/main" r="A24" s="40">
        <v xmlns="http://schemas.openxmlformats.org/spreadsheetml/2006/main">1220</v>
      </c>
      <c xmlns="http://schemas.openxmlformats.org/spreadsheetml/2006/main" r="B24" s="41" t="s">
        <v xmlns="http://schemas.openxmlformats.org/spreadsheetml/2006/main">561</v>
      </c>
      <c xmlns="http://schemas.openxmlformats.org/spreadsheetml/2006/main" r="C24" s="39">
        <v xmlns="http://schemas.openxmlformats.org/spreadsheetml/2006/main">0</v>
      </c>
      <c xmlns="http://schemas.openxmlformats.org/spreadsheetml/2006/main" r="D24" s="39"/>
      <c xmlns="http://schemas.openxmlformats.org/spreadsheetml/2006/main" r="E24" s="39">
        <v xmlns="http://schemas.openxmlformats.org/spreadsheetml/2006/main">0</v>
      </c>
      <c xmlns="http://schemas.openxmlformats.org/spreadsheetml/2006/main" r="F24" s="39"/>
      <c xmlns="http://schemas.openxmlformats.org/spreadsheetml/2006/main" r="G24" s="238"/>
      <c xmlns="http://schemas.openxmlformats.org/spreadsheetml/2006/main" r="H24" s="39"/>
      <c xmlns="http://schemas.openxmlformats.org/spreadsheetml/2006/main" r="I24" s="39"/>
      <c xmlns="http://schemas.openxmlformats.org/spreadsheetml/2006/main" r="J24" s="39">
        <v xmlns="http://schemas.openxmlformats.org/spreadsheetml/2006/main">0</v>
      </c>
      <c xmlns="http://schemas.openxmlformats.org/spreadsheetml/2006/main" r="K24" s="39">
        <v xmlns="http://schemas.openxmlformats.org/spreadsheetml/2006/main">0</v>
      </c>
    </row>
    <row xmlns:x14ac="http://schemas.microsoft.com/office/spreadsheetml/2009/9/ac" xmlns="http://schemas.openxmlformats.org/spreadsheetml/2006/main" r="25" spans="1:13" x14ac:dyDescent="0.2">
      <c xmlns="http://schemas.openxmlformats.org/spreadsheetml/2006/main" r="A25" s="40">
        <v xmlns="http://schemas.openxmlformats.org/spreadsheetml/2006/main">1201</v>
      </c>
      <c xmlns="http://schemas.openxmlformats.org/spreadsheetml/2006/main" r="B25" s="41" t="s">
        <v xmlns="http://schemas.openxmlformats.org/spreadsheetml/2006/main">562</v>
      </c>
      <c xmlns="http://schemas.openxmlformats.org/spreadsheetml/2006/main" r="C25" s="39">
        <v xmlns="http://schemas.openxmlformats.org/spreadsheetml/2006/main">0</v>
      </c>
      <c xmlns="http://schemas.openxmlformats.org/spreadsheetml/2006/main" r="D25" s="39">
        <v xmlns="http://schemas.openxmlformats.org/spreadsheetml/2006/main">20967</v>
      </c>
      <c xmlns="http://schemas.openxmlformats.org/spreadsheetml/2006/main" r="E25" s="247">
        <v xmlns="http://schemas.openxmlformats.org/spreadsheetml/2006/main">20967</v>
      </c>
      <c xmlns="http://schemas.openxmlformats.org/spreadsheetml/2006/main" r="F25" s="39" t="s">
        <v xmlns="http://schemas.openxmlformats.org/spreadsheetml/2006/main">563</v>
      </c>
      <c xmlns="http://schemas.openxmlformats.org/spreadsheetml/2006/main" r="G25" s="238"/>
      <c xmlns="http://schemas.openxmlformats.org/spreadsheetml/2006/main" r="H25" s="39"/>
      <c xmlns="http://schemas.openxmlformats.org/spreadsheetml/2006/main" r="I25" s="39"/>
      <c xmlns="http://schemas.openxmlformats.org/spreadsheetml/2006/main" r="J25" s="39"/>
      <c xmlns="http://schemas.openxmlformats.org/spreadsheetml/2006/main" r="K25" s="39"/>
      <c xmlns="http://schemas.openxmlformats.org/spreadsheetml/2006/main" r="M25" s="177" t="s">
        <v xmlns="http://schemas.openxmlformats.org/spreadsheetml/2006/main">564</v>
      </c>
    </row>
    <row xmlns:x14ac="http://schemas.microsoft.com/office/spreadsheetml/2009/9/ac" xmlns="http://schemas.openxmlformats.org/spreadsheetml/2006/main" r="26" spans="1:13" x14ac:dyDescent="0.2">
      <c xmlns="http://schemas.openxmlformats.org/spreadsheetml/2006/main" r="A26" s="40">
        <v xmlns="http://schemas.openxmlformats.org/spreadsheetml/2006/main">1202</v>
      </c>
      <c xmlns="http://schemas.openxmlformats.org/spreadsheetml/2006/main" r="B26" s="41" t="s">
        <v xmlns="http://schemas.openxmlformats.org/spreadsheetml/2006/main">565</v>
      </c>
      <c xmlns="http://schemas.openxmlformats.org/spreadsheetml/2006/main" r="C26" s="39">
        <v xmlns="http://schemas.openxmlformats.org/spreadsheetml/2006/main">0</v>
      </c>
      <c xmlns="http://schemas.openxmlformats.org/spreadsheetml/2006/main" r="D26" s="39">
        <v xmlns="http://schemas.openxmlformats.org/spreadsheetml/2006/main">30000</v>
      </c>
      <c xmlns="http://schemas.openxmlformats.org/spreadsheetml/2006/main" r="E26" s="247">
        <v xmlns="http://schemas.openxmlformats.org/spreadsheetml/2006/main">20000</v>
      </c>
      <c xmlns="http://schemas.openxmlformats.org/spreadsheetml/2006/main" r="F26" s="39" t="s">
        <v xmlns="http://schemas.openxmlformats.org/spreadsheetml/2006/main">566</v>
      </c>
      <c xmlns="http://schemas.openxmlformats.org/spreadsheetml/2006/main" r="G26" s="238"/>
      <c xmlns="http://schemas.openxmlformats.org/spreadsheetml/2006/main" r="H26" s="39"/>
      <c xmlns="http://schemas.openxmlformats.org/spreadsheetml/2006/main" r="I26" s="39"/>
      <c xmlns="http://schemas.openxmlformats.org/spreadsheetml/2006/main" r="J26" s="39"/>
      <c xmlns="http://schemas.openxmlformats.org/spreadsheetml/2006/main" r="K26" s="39"/>
      <c xmlns="http://schemas.openxmlformats.org/spreadsheetml/2006/main" r="M26" s="177" t="s">
        <v xmlns="http://schemas.openxmlformats.org/spreadsheetml/2006/main">567</v>
      </c>
    </row>
    <row xmlns:x14ac="http://schemas.microsoft.com/office/spreadsheetml/2009/9/ac" xmlns="http://schemas.openxmlformats.org/spreadsheetml/2006/main" r="27" spans="1:13" x14ac:dyDescent="0.2">
      <c xmlns="http://schemas.openxmlformats.org/spreadsheetml/2006/main" r="A27" s="40">
        <v xmlns="http://schemas.openxmlformats.org/spreadsheetml/2006/main">1204</v>
      </c>
      <c xmlns="http://schemas.openxmlformats.org/spreadsheetml/2006/main" r="B27" s="41" t="s">
        <v xmlns="http://schemas.openxmlformats.org/spreadsheetml/2006/main">568</v>
      </c>
      <c xmlns="http://schemas.openxmlformats.org/spreadsheetml/2006/main" r="C27" s="39">
        <v xmlns="http://schemas.openxmlformats.org/spreadsheetml/2006/main">0</v>
      </c>
      <c xmlns="http://schemas.openxmlformats.org/spreadsheetml/2006/main" r="D27" s="39">
        <v xmlns="http://schemas.openxmlformats.org/spreadsheetml/2006/main">6045</v>
      </c>
      <c xmlns="http://schemas.openxmlformats.org/spreadsheetml/2006/main" r="E27" s="39">
        <v xmlns="http://schemas.openxmlformats.org/spreadsheetml/2006/main">0</v>
      </c>
      <c xmlns="http://schemas.openxmlformats.org/spreadsheetml/2006/main" r="F27" s="39"/>
      <c xmlns="http://schemas.openxmlformats.org/spreadsheetml/2006/main" r="G27" s="238"/>
      <c xmlns="http://schemas.openxmlformats.org/spreadsheetml/2006/main" r="H27" s="39"/>
      <c xmlns="http://schemas.openxmlformats.org/spreadsheetml/2006/main" r="I27" s="39"/>
      <c xmlns="http://schemas.openxmlformats.org/spreadsheetml/2006/main" r="J27" s="39"/>
      <c xmlns="http://schemas.openxmlformats.org/spreadsheetml/2006/main" r="K27" s="39"/>
      <c xmlns="http://schemas.openxmlformats.org/spreadsheetml/2006/main" r="M27" s="177"/>
    </row>
    <row xmlns:x14ac="http://schemas.microsoft.com/office/spreadsheetml/2009/9/ac" xmlns="http://schemas.openxmlformats.org/spreadsheetml/2006/main" r="28" spans="1:13" x14ac:dyDescent="0.2">
      <c xmlns="http://schemas.openxmlformats.org/spreadsheetml/2006/main" r="A28" s="40">
        <v xmlns="http://schemas.openxmlformats.org/spreadsheetml/2006/main">1205</v>
      </c>
      <c xmlns="http://schemas.openxmlformats.org/spreadsheetml/2006/main" r="B28" s="41" t="s">
        <v xmlns="http://schemas.openxmlformats.org/spreadsheetml/2006/main">569</v>
      </c>
      <c xmlns="http://schemas.openxmlformats.org/spreadsheetml/2006/main" r="C28" s="39">
        <v xmlns="http://schemas.openxmlformats.org/spreadsheetml/2006/main">0</v>
      </c>
      <c xmlns="http://schemas.openxmlformats.org/spreadsheetml/2006/main" r="D28" s="39">
        <v xmlns="http://schemas.openxmlformats.org/spreadsheetml/2006/main">13274</v>
      </c>
      <c xmlns="http://schemas.openxmlformats.org/spreadsheetml/2006/main" r="E28" s="247">
        <v xmlns="http://schemas.openxmlformats.org/spreadsheetml/2006/main">0</v>
      </c>
      <c xmlns="http://schemas.openxmlformats.org/spreadsheetml/2006/main" r="F28" s="39" t="s">
        <v xmlns="http://schemas.openxmlformats.org/spreadsheetml/2006/main">570</v>
      </c>
      <c xmlns="http://schemas.openxmlformats.org/spreadsheetml/2006/main" r="G28" s="238">
        <v xmlns="http://schemas.openxmlformats.org/spreadsheetml/2006/main">15000</v>
      </c>
      <c xmlns="http://schemas.openxmlformats.org/spreadsheetml/2006/main" r="H28" s="39" t="s">
        <v xmlns="http://schemas.openxmlformats.org/spreadsheetml/2006/main">571</v>
      </c>
      <c xmlns="http://schemas.openxmlformats.org/spreadsheetml/2006/main" r="I28" s="39"/>
      <c xmlns="http://schemas.openxmlformats.org/spreadsheetml/2006/main" r="J28" s="39"/>
      <c xmlns="http://schemas.openxmlformats.org/spreadsheetml/2006/main" r="K28" s="39"/>
      <c xmlns="http://schemas.openxmlformats.org/spreadsheetml/2006/main" r="M28" s="177"/>
    </row>
    <row xmlns:x14ac="http://schemas.microsoft.com/office/spreadsheetml/2009/9/ac" xmlns="http://schemas.openxmlformats.org/spreadsheetml/2006/main" r="29" spans="1:13" x14ac:dyDescent="0.2">
      <c xmlns="http://schemas.openxmlformats.org/spreadsheetml/2006/main" r="A29" s="50">
        <v xmlns="http://schemas.openxmlformats.org/spreadsheetml/2006/main">1299</v>
      </c>
      <c xmlns="http://schemas.openxmlformats.org/spreadsheetml/2006/main" r="B29" s="45" t="s">
        <v xmlns="http://schemas.openxmlformats.org/spreadsheetml/2006/main">572</v>
      </c>
      <c xmlns="http://schemas.openxmlformats.org/spreadsheetml/2006/main" r="C29" s="47">
        <f xmlns="http://schemas.openxmlformats.org/spreadsheetml/2006/main">SUM(C19:C28)</f>
        <v xmlns="http://schemas.openxmlformats.org/spreadsheetml/2006/main">360000</v>
      </c>
      <c xmlns="http://schemas.openxmlformats.org/spreadsheetml/2006/main" r="D29" s="47">
        <f xmlns="http://schemas.openxmlformats.org/spreadsheetml/2006/main" t="shared" ref="D29:E29" si="1">SUM(D19:D28)</f>
        <v xmlns="http://schemas.openxmlformats.org/spreadsheetml/2006/main">70286</v>
      </c>
      <c xmlns="http://schemas.openxmlformats.org/spreadsheetml/2006/main" r="E29" s="47">
        <f xmlns="http://schemas.openxmlformats.org/spreadsheetml/2006/main" t="shared" si="1"/>
        <v xmlns="http://schemas.openxmlformats.org/spreadsheetml/2006/main">40967</v>
      </c>
      <c xmlns="http://schemas.openxmlformats.org/spreadsheetml/2006/main" r="F29" s="47"/>
      <c xmlns="http://schemas.openxmlformats.org/spreadsheetml/2006/main" r="G29" s="237">
        <f xmlns="http://schemas.openxmlformats.org/spreadsheetml/2006/main" t="shared" ref="G29" si="2">SUM(G19:G28)</f>
        <v xmlns="http://schemas.openxmlformats.org/spreadsheetml/2006/main">15000</v>
      </c>
      <c xmlns="http://schemas.openxmlformats.org/spreadsheetml/2006/main" r="H29" s="47"/>
      <c xmlns="http://schemas.openxmlformats.org/spreadsheetml/2006/main" r="I29" s="47"/>
      <c xmlns="http://schemas.openxmlformats.org/spreadsheetml/2006/main" r="J29" s="47">
        <f xmlns="http://schemas.openxmlformats.org/spreadsheetml/2006/main">SUM(J19:J24)</f>
        <v xmlns="http://schemas.openxmlformats.org/spreadsheetml/2006/main">360000</v>
      </c>
      <c xmlns="http://schemas.openxmlformats.org/spreadsheetml/2006/main" r="K29" s="47">
        <f xmlns="http://schemas.openxmlformats.org/spreadsheetml/2006/main">SUM(K19:K24)</f>
        <v xmlns="http://schemas.openxmlformats.org/spreadsheetml/2006/main">360000</v>
      </c>
    </row>
    <row xmlns:x14ac="http://schemas.microsoft.com/office/spreadsheetml/2009/9/ac" xmlns="http://schemas.openxmlformats.org/spreadsheetml/2006/main" r="30" spans="1:13" x14ac:dyDescent="0.2">
      <c xmlns="http://schemas.openxmlformats.org/spreadsheetml/2006/main" r="A30" s="40"/>
      <c xmlns="http://schemas.openxmlformats.org/spreadsheetml/2006/main" r="B30" s="41"/>
      <c xmlns="http://schemas.openxmlformats.org/spreadsheetml/2006/main" r="C30" s="39"/>
      <c xmlns="http://schemas.openxmlformats.org/spreadsheetml/2006/main" r="D30" s="39"/>
      <c xmlns="http://schemas.openxmlformats.org/spreadsheetml/2006/main" r="E30" s="39"/>
      <c xmlns="http://schemas.openxmlformats.org/spreadsheetml/2006/main" r="F30" s="39"/>
      <c xmlns="http://schemas.openxmlformats.org/spreadsheetml/2006/main" r="G30" s="238"/>
      <c xmlns="http://schemas.openxmlformats.org/spreadsheetml/2006/main" r="H30" s="39"/>
      <c xmlns="http://schemas.openxmlformats.org/spreadsheetml/2006/main" r="I30" s="39"/>
      <c xmlns="http://schemas.openxmlformats.org/spreadsheetml/2006/main" r="J30" s="39"/>
      <c xmlns="http://schemas.openxmlformats.org/spreadsheetml/2006/main" r="K30" s="39"/>
    </row>
    <row xmlns:x14ac="http://schemas.microsoft.com/office/spreadsheetml/2009/9/ac" xmlns="http://schemas.openxmlformats.org/spreadsheetml/2006/main" r="31" spans="1:13" ht="12.75" customHeight="1" x14ac:dyDescent="0.2">
      <c xmlns="http://schemas.openxmlformats.org/spreadsheetml/2006/main" r="A31" s="40">
        <v xmlns="http://schemas.openxmlformats.org/spreadsheetml/2006/main">1300</v>
      </c>
      <c xmlns="http://schemas.openxmlformats.org/spreadsheetml/2006/main" r="B31" s="43" t="s">
        <v xmlns="http://schemas.openxmlformats.org/spreadsheetml/2006/main">573</v>
      </c>
      <c xmlns="http://schemas.openxmlformats.org/spreadsheetml/2006/main" r="C31" s="39"/>
      <c xmlns="http://schemas.openxmlformats.org/spreadsheetml/2006/main" r="D31" s="39"/>
      <c xmlns="http://schemas.openxmlformats.org/spreadsheetml/2006/main" r="E31" s="39"/>
      <c xmlns="http://schemas.openxmlformats.org/spreadsheetml/2006/main" r="F31" s="39"/>
      <c xmlns="http://schemas.openxmlformats.org/spreadsheetml/2006/main" r="G31" s="238"/>
      <c xmlns="http://schemas.openxmlformats.org/spreadsheetml/2006/main" r="H31" s="39"/>
      <c xmlns="http://schemas.openxmlformats.org/spreadsheetml/2006/main" r="I31" s="39"/>
      <c xmlns="http://schemas.openxmlformats.org/spreadsheetml/2006/main" r="J31" s="39"/>
      <c xmlns="http://schemas.openxmlformats.org/spreadsheetml/2006/main" r="K31" s="39"/>
    </row>
    <row xmlns:x14ac="http://schemas.microsoft.com/office/spreadsheetml/2009/9/ac" xmlns="http://schemas.openxmlformats.org/spreadsheetml/2006/main" r="32" spans="1:13" x14ac:dyDescent="0.2">
      <c xmlns="http://schemas.openxmlformats.org/spreadsheetml/2006/main" r="A32" s="40">
        <v xmlns="http://schemas.openxmlformats.org/spreadsheetml/2006/main">1301</v>
      </c>
      <c xmlns="http://schemas.openxmlformats.org/spreadsheetml/2006/main" r="B32" s="28" t="s">
        <v xmlns="http://schemas.openxmlformats.org/spreadsheetml/2006/main">574</v>
      </c>
      <c xmlns="http://schemas.openxmlformats.org/spreadsheetml/2006/main" r="C32" s="39">
        <v xmlns="http://schemas.openxmlformats.org/spreadsheetml/2006/main">143728</v>
      </c>
      <c xmlns="http://schemas.openxmlformats.org/spreadsheetml/2006/main" r="D32" s="39">
        <v xmlns="http://schemas.openxmlformats.org/spreadsheetml/2006/main">182107</v>
      </c>
      <c xmlns="http://schemas.openxmlformats.org/spreadsheetml/2006/main" r="E32" s="247">
        <v xmlns="http://schemas.openxmlformats.org/spreadsheetml/2006/main">23550</v>
      </c>
      <c xmlns="http://schemas.openxmlformats.org/spreadsheetml/2006/main" r="F32" s="39" t="s">
        <v xmlns="http://schemas.openxmlformats.org/spreadsheetml/2006/main">575</v>
      </c>
      <c xmlns="http://schemas.openxmlformats.org/spreadsheetml/2006/main" r="G32" s="238"/>
      <c xmlns="http://schemas.openxmlformats.org/spreadsheetml/2006/main" r="H32" s="39"/>
      <c xmlns="http://schemas.openxmlformats.org/spreadsheetml/2006/main" r="I32" s="39"/>
      <c xmlns="http://schemas.openxmlformats.org/spreadsheetml/2006/main" r="J32" s="39">
        <v xmlns="http://schemas.openxmlformats.org/spreadsheetml/2006/main">149477.12</v>
      </c>
      <c xmlns="http://schemas.openxmlformats.org/spreadsheetml/2006/main" r="K32" s="39">
        <v xmlns="http://schemas.openxmlformats.org/spreadsheetml/2006/main">155456.20000000001</v>
      </c>
      <c xmlns="http://schemas.openxmlformats.org/spreadsheetml/2006/main" r="M32" s="177" t="s">
        <v xmlns="http://schemas.openxmlformats.org/spreadsheetml/2006/main">576</v>
      </c>
    </row>
    <row xmlns:x14ac="http://schemas.microsoft.com/office/spreadsheetml/2009/9/ac" xmlns="http://schemas.openxmlformats.org/spreadsheetml/2006/main" r="33" spans="1:13" ht="24" x14ac:dyDescent="0.2">
      <c xmlns="http://schemas.openxmlformats.org/spreadsheetml/2006/main" r="A33" s="40">
        <v xmlns="http://schemas.openxmlformats.org/spreadsheetml/2006/main">1301</v>
      </c>
      <c xmlns="http://schemas.openxmlformats.org/spreadsheetml/2006/main" r="B33" s="255" t="s">
        <v xmlns="http://schemas.openxmlformats.org/spreadsheetml/2006/main">577</v>
      </c>
      <c xmlns="http://schemas.openxmlformats.org/spreadsheetml/2006/main" r="C33" s="39">
        <v xmlns="http://schemas.openxmlformats.org/spreadsheetml/2006/main">0</v>
      </c>
      <c xmlns="http://schemas.openxmlformats.org/spreadsheetml/2006/main" r="D33" s="39"/>
      <c xmlns="http://schemas.openxmlformats.org/spreadsheetml/2006/main" r="E33" s="39"/>
      <c xmlns="http://schemas.openxmlformats.org/spreadsheetml/2006/main" r="F33" s="39"/>
      <c xmlns="http://schemas.openxmlformats.org/spreadsheetml/2006/main" r="G33" s="238"/>
      <c xmlns="http://schemas.openxmlformats.org/spreadsheetml/2006/main" r="H33" s="39"/>
      <c xmlns="http://schemas.openxmlformats.org/spreadsheetml/2006/main" r="I33" s="39"/>
      <c xmlns="http://schemas.openxmlformats.org/spreadsheetml/2006/main" r="J33" s="39"/>
      <c xmlns="http://schemas.openxmlformats.org/spreadsheetml/2006/main" r="K33" s="39"/>
      <c xmlns="http://schemas.openxmlformats.org/spreadsheetml/2006/main" r="L33">
        <v xmlns="http://schemas.openxmlformats.org/spreadsheetml/2006/main">0.5</v>
      </c>
      <c xmlns="http://schemas.openxmlformats.org/spreadsheetml/2006/main" r="M33" s="177" t="s">
        <v xmlns="http://schemas.openxmlformats.org/spreadsheetml/2006/main">578</v>
      </c>
    </row>
    <row xmlns:x14ac="http://schemas.microsoft.com/office/spreadsheetml/2009/9/ac" xmlns="http://schemas.openxmlformats.org/spreadsheetml/2006/main" r="34" spans="1:13" ht="24" x14ac:dyDescent="0.2">
      <c xmlns="http://schemas.openxmlformats.org/spreadsheetml/2006/main" r="A34" s="40">
        <v xmlns="http://schemas.openxmlformats.org/spreadsheetml/2006/main">1301</v>
      </c>
      <c xmlns="http://schemas.openxmlformats.org/spreadsheetml/2006/main" r="B34" s="255" t="s">
        <v xmlns="http://schemas.openxmlformats.org/spreadsheetml/2006/main">579</v>
      </c>
      <c xmlns="http://schemas.openxmlformats.org/spreadsheetml/2006/main" r="C34" s="39">
        <v xmlns="http://schemas.openxmlformats.org/spreadsheetml/2006/main">0</v>
      </c>
      <c xmlns="http://schemas.openxmlformats.org/spreadsheetml/2006/main" r="D34" s="39"/>
      <c xmlns="http://schemas.openxmlformats.org/spreadsheetml/2006/main" r="E34" s="39"/>
      <c xmlns="http://schemas.openxmlformats.org/spreadsheetml/2006/main" r="F34" s="39" t="s">
        <v xmlns="http://schemas.openxmlformats.org/spreadsheetml/2006/main">580</v>
      </c>
      <c xmlns="http://schemas.openxmlformats.org/spreadsheetml/2006/main" r="G34" s="238"/>
      <c xmlns="http://schemas.openxmlformats.org/spreadsheetml/2006/main" r="H34" s="39"/>
      <c xmlns="http://schemas.openxmlformats.org/spreadsheetml/2006/main" r="I34" s="39"/>
      <c xmlns="http://schemas.openxmlformats.org/spreadsheetml/2006/main" r="J34" s="39"/>
      <c xmlns="http://schemas.openxmlformats.org/spreadsheetml/2006/main" r="K34" s="39"/>
      <c xmlns="http://schemas.openxmlformats.org/spreadsheetml/2006/main" r="L34">
        <v xmlns="http://schemas.openxmlformats.org/spreadsheetml/2006/main">7</v>
      </c>
      <c xmlns="http://schemas.openxmlformats.org/spreadsheetml/2006/main" r="M34" s="177" t="s">
        <v xmlns="http://schemas.openxmlformats.org/spreadsheetml/2006/main">581</v>
      </c>
    </row>
    <row xmlns:x14ac="http://schemas.microsoft.com/office/spreadsheetml/2009/9/ac" xmlns="http://schemas.openxmlformats.org/spreadsheetml/2006/main" r="35" spans="1:13" ht="24" x14ac:dyDescent="0.2">
      <c xmlns="http://schemas.openxmlformats.org/spreadsheetml/2006/main" r="A35" s="40">
        <v xmlns="http://schemas.openxmlformats.org/spreadsheetml/2006/main">1302</v>
      </c>
      <c xmlns="http://schemas.openxmlformats.org/spreadsheetml/2006/main" r="B35" s="255" t="s">
        <v xmlns="http://schemas.openxmlformats.org/spreadsheetml/2006/main">582</v>
      </c>
      <c xmlns="http://schemas.openxmlformats.org/spreadsheetml/2006/main" r="C35" s="39">
        <v xmlns="http://schemas.openxmlformats.org/spreadsheetml/2006/main">0</v>
      </c>
      <c xmlns="http://schemas.openxmlformats.org/spreadsheetml/2006/main" r="D35" s="39"/>
      <c xmlns="http://schemas.openxmlformats.org/spreadsheetml/2006/main" r="E35" s="39"/>
      <c xmlns="http://schemas.openxmlformats.org/spreadsheetml/2006/main" r="F35" s="39" t="s">
        <v xmlns="http://schemas.openxmlformats.org/spreadsheetml/2006/main">583</v>
      </c>
      <c xmlns="http://schemas.openxmlformats.org/spreadsheetml/2006/main" r="G35" s="238"/>
      <c xmlns="http://schemas.openxmlformats.org/spreadsheetml/2006/main" r="H35" s="39"/>
      <c xmlns="http://schemas.openxmlformats.org/spreadsheetml/2006/main" r="I35" s="39"/>
      <c xmlns="http://schemas.openxmlformats.org/spreadsheetml/2006/main" r="J35" s="39"/>
      <c xmlns="http://schemas.openxmlformats.org/spreadsheetml/2006/main" r="K35" s="39"/>
      <c xmlns="http://schemas.openxmlformats.org/spreadsheetml/2006/main" r="L35">
        <v xmlns="http://schemas.openxmlformats.org/spreadsheetml/2006/main">8</v>
      </c>
      <c xmlns="http://schemas.openxmlformats.org/spreadsheetml/2006/main" r="M35" s="177" t="s">
        <v xmlns="http://schemas.openxmlformats.org/spreadsheetml/2006/main">584</v>
      </c>
    </row>
    <row xmlns:x14ac="http://schemas.microsoft.com/office/spreadsheetml/2009/9/ac" xmlns="http://schemas.openxmlformats.org/spreadsheetml/2006/main" r="36" spans="1:13" ht="11.25" customHeight="1" x14ac:dyDescent="0.2">
      <c xmlns="http://schemas.openxmlformats.org/spreadsheetml/2006/main" r="A36" s="40">
        <v xmlns="http://schemas.openxmlformats.org/spreadsheetml/2006/main">1320</v>
      </c>
      <c xmlns="http://schemas.openxmlformats.org/spreadsheetml/2006/main" r="B36" s="48" t="s">
        <v xmlns="http://schemas.openxmlformats.org/spreadsheetml/2006/main">585</v>
      </c>
      <c xmlns="http://schemas.openxmlformats.org/spreadsheetml/2006/main" r="C36" s="39">
        <v xmlns="http://schemas.openxmlformats.org/spreadsheetml/2006/main">143728</v>
      </c>
      <c xmlns="http://schemas.openxmlformats.org/spreadsheetml/2006/main" r="D36" s="39"/>
      <c xmlns="http://schemas.openxmlformats.org/spreadsheetml/2006/main" r="E36" s="39"/>
      <c xmlns="http://schemas.openxmlformats.org/spreadsheetml/2006/main" r="F36" s="39"/>
      <c xmlns="http://schemas.openxmlformats.org/spreadsheetml/2006/main" r="G36" s="238"/>
      <c xmlns="http://schemas.openxmlformats.org/spreadsheetml/2006/main" r="H36" s="39"/>
      <c xmlns="http://schemas.openxmlformats.org/spreadsheetml/2006/main" r="I36" s="39"/>
      <c xmlns="http://schemas.openxmlformats.org/spreadsheetml/2006/main" r="J36" s="39">
        <v xmlns="http://schemas.openxmlformats.org/spreadsheetml/2006/main">149477.12</v>
      </c>
      <c xmlns="http://schemas.openxmlformats.org/spreadsheetml/2006/main" r="K36" s="39">
        <v xmlns="http://schemas.openxmlformats.org/spreadsheetml/2006/main">155456.20000000001</v>
      </c>
    </row>
    <row xmlns:x14ac="http://schemas.microsoft.com/office/spreadsheetml/2009/9/ac" xmlns="http://schemas.openxmlformats.org/spreadsheetml/2006/main" r="37" spans="1:13" x14ac:dyDescent="0.2">
      <c xmlns="http://schemas.openxmlformats.org/spreadsheetml/2006/main" r="A37" s="40">
        <v xmlns="http://schemas.openxmlformats.org/spreadsheetml/2006/main">1399</v>
      </c>
      <c xmlns="http://schemas.openxmlformats.org/spreadsheetml/2006/main" r="B37" s="37" t="s">
        <v xmlns="http://schemas.openxmlformats.org/spreadsheetml/2006/main">586</v>
      </c>
      <c xmlns="http://schemas.openxmlformats.org/spreadsheetml/2006/main" r="C37" s="47">
        <f xmlns="http://schemas.openxmlformats.org/spreadsheetml/2006/main">SUM(C32:C36)</f>
        <v xmlns="http://schemas.openxmlformats.org/spreadsheetml/2006/main">287456</v>
      </c>
      <c xmlns="http://schemas.openxmlformats.org/spreadsheetml/2006/main" r="D37" s="47">
        <f xmlns="http://schemas.openxmlformats.org/spreadsheetml/2006/main">SUM(D32:D36)</f>
        <v xmlns="http://schemas.openxmlformats.org/spreadsheetml/2006/main">182107</v>
      </c>
      <c xmlns="http://schemas.openxmlformats.org/spreadsheetml/2006/main" r="E37" s="47">
        <f xmlns="http://schemas.openxmlformats.org/spreadsheetml/2006/main">SUM(E32:E36)</f>
        <v xmlns="http://schemas.openxmlformats.org/spreadsheetml/2006/main">23550</v>
      </c>
      <c xmlns="http://schemas.openxmlformats.org/spreadsheetml/2006/main" r="F37" s="47"/>
      <c xmlns="http://schemas.openxmlformats.org/spreadsheetml/2006/main" r="G37" s="237">
        <f xmlns="http://schemas.openxmlformats.org/spreadsheetml/2006/main" t="shared" ref="G37" si="3">SUM(G32:G36)</f>
        <v xmlns="http://schemas.openxmlformats.org/spreadsheetml/2006/main">0</v>
      </c>
      <c xmlns="http://schemas.openxmlformats.org/spreadsheetml/2006/main" r="H37" s="47"/>
      <c xmlns="http://schemas.openxmlformats.org/spreadsheetml/2006/main" r="I37" s="47"/>
      <c xmlns="http://schemas.openxmlformats.org/spreadsheetml/2006/main" r="J37" s="47">
        <f xmlns="http://schemas.openxmlformats.org/spreadsheetml/2006/main">SUM(J32:J36)</f>
        <v xmlns="http://schemas.openxmlformats.org/spreadsheetml/2006/main">298954.23999999999</v>
      </c>
      <c xmlns="http://schemas.openxmlformats.org/spreadsheetml/2006/main" r="K37" s="47">
        <f xmlns="http://schemas.openxmlformats.org/spreadsheetml/2006/main">SUM(K32:K36)</f>
        <v xmlns="http://schemas.openxmlformats.org/spreadsheetml/2006/main">310912.40000000002</v>
      </c>
    </row>
    <row xmlns:x14ac="http://schemas.microsoft.com/office/spreadsheetml/2009/9/ac" xmlns="http://schemas.openxmlformats.org/spreadsheetml/2006/main" r="38" spans="1:13" x14ac:dyDescent="0.2">
      <c xmlns="http://schemas.openxmlformats.org/spreadsheetml/2006/main" r="A38" s="40"/>
      <c xmlns="http://schemas.openxmlformats.org/spreadsheetml/2006/main" r="B38" s="37"/>
      <c xmlns="http://schemas.openxmlformats.org/spreadsheetml/2006/main" r="C38" s="39"/>
      <c xmlns="http://schemas.openxmlformats.org/spreadsheetml/2006/main" r="D38" s="39"/>
      <c xmlns="http://schemas.openxmlformats.org/spreadsheetml/2006/main" r="E38" s="39"/>
      <c xmlns="http://schemas.openxmlformats.org/spreadsheetml/2006/main" r="F38" s="39"/>
      <c xmlns="http://schemas.openxmlformats.org/spreadsheetml/2006/main" r="G38" s="238"/>
      <c xmlns="http://schemas.openxmlformats.org/spreadsheetml/2006/main" r="H38" s="39"/>
      <c xmlns="http://schemas.openxmlformats.org/spreadsheetml/2006/main" r="I38" s="39"/>
      <c xmlns="http://schemas.openxmlformats.org/spreadsheetml/2006/main" r="J38" s="39"/>
      <c xmlns="http://schemas.openxmlformats.org/spreadsheetml/2006/main" r="K38" s="39"/>
    </row>
    <row xmlns:x14ac="http://schemas.microsoft.com/office/spreadsheetml/2009/9/ac" xmlns="http://schemas.openxmlformats.org/spreadsheetml/2006/main" r="39" spans="1:13" x14ac:dyDescent="0.2">
      <c xmlns="http://schemas.openxmlformats.org/spreadsheetml/2006/main" r="A39" s="40">
        <v xmlns="http://schemas.openxmlformats.org/spreadsheetml/2006/main">1600</v>
      </c>
      <c xmlns="http://schemas.openxmlformats.org/spreadsheetml/2006/main" r="B39" s="43" t="s">
        <v xmlns="http://schemas.openxmlformats.org/spreadsheetml/2006/main">587</v>
      </c>
      <c xmlns="http://schemas.openxmlformats.org/spreadsheetml/2006/main" r="C39" s="39"/>
      <c xmlns="http://schemas.openxmlformats.org/spreadsheetml/2006/main" r="D39" s="39"/>
      <c xmlns="http://schemas.openxmlformats.org/spreadsheetml/2006/main" r="E39" s="39"/>
      <c xmlns="http://schemas.openxmlformats.org/spreadsheetml/2006/main" r="F39" s="39"/>
      <c xmlns="http://schemas.openxmlformats.org/spreadsheetml/2006/main" r="G39" s="238"/>
      <c xmlns="http://schemas.openxmlformats.org/spreadsheetml/2006/main" r="H39" s="39"/>
      <c xmlns="http://schemas.openxmlformats.org/spreadsheetml/2006/main" r="I39" s="39"/>
      <c xmlns="http://schemas.openxmlformats.org/spreadsheetml/2006/main" r="J39" s="39"/>
      <c xmlns="http://schemas.openxmlformats.org/spreadsheetml/2006/main" r="K39" s="39"/>
    </row>
    <row xmlns:x14ac="http://schemas.microsoft.com/office/spreadsheetml/2009/9/ac" xmlns="http://schemas.openxmlformats.org/spreadsheetml/2006/main" r="40" spans="1:13" x14ac:dyDescent="0.2">
      <c xmlns="http://schemas.openxmlformats.org/spreadsheetml/2006/main" r="A40" s="40">
        <v xmlns="http://schemas.openxmlformats.org/spreadsheetml/2006/main">1601</v>
      </c>
      <c xmlns="http://schemas.openxmlformats.org/spreadsheetml/2006/main" r="B40" s="44" t="s">
        <v xmlns="http://schemas.openxmlformats.org/spreadsheetml/2006/main">588</v>
      </c>
      <c xmlns="http://schemas.openxmlformats.org/spreadsheetml/2006/main" r="C40" s="39">
        <v xmlns="http://schemas.openxmlformats.org/spreadsheetml/2006/main">150000</v>
      </c>
      <c xmlns="http://schemas.openxmlformats.org/spreadsheetml/2006/main" r="D40" s="39">
        <v xmlns="http://schemas.openxmlformats.org/spreadsheetml/2006/main">25276</v>
      </c>
      <c xmlns="http://schemas.openxmlformats.org/spreadsheetml/2006/main" r="E40" s="247">
        <v xmlns="http://schemas.openxmlformats.org/spreadsheetml/2006/main">18653</v>
      </c>
      <c xmlns="http://schemas.openxmlformats.org/spreadsheetml/2006/main" r="F40" s="39" t="s">
        <v xmlns="http://schemas.openxmlformats.org/spreadsheetml/2006/main">589</v>
      </c>
      <c xmlns="http://schemas.openxmlformats.org/spreadsheetml/2006/main" r="G40" s="238"/>
      <c xmlns="http://schemas.openxmlformats.org/spreadsheetml/2006/main" r="H40" s="39"/>
      <c xmlns="http://schemas.openxmlformats.org/spreadsheetml/2006/main" r="I40" s="39"/>
      <c xmlns="http://schemas.openxmlformats.org/spreadsheetml/2006/main" r="J40" s="39">
        <v xmlns="http://schemas.openxmlformats.org/spreadsheetml/2006/main">150000</v>
      </c>
      <c xmlns="http://schemas.openxmlformats.org/spreadsheetml/2006/main" r="K40" s="39">
        <v xmlns="http://schemas.openxmlformats.org/spreadsheetml/2006/main">150000</v>
      </c>
    </row>
    <row xmlns:x14ac="http://schemas.microsoft.com/office/spreadsheetml/2009/9/ac" xmlns="http://schemas.openxmlformats.org/spreadsheetml/2006/main" r="41" spans="1:13" x14ac:dyDescent="0.2">
      <c xmlns="http://schemas.openxmlformats.org/spreadsheetml/2006/main" r="A41" s="40">
        <v xmlns="http://schemas.openxmlformats.org/spreadsheetml/2006/main">1602</v>
      </c>
      <c xmlns="http://schemas.openxmlformats.org/spreadsheetml/2006/main" r="B41" s="44" t="s">
        <v xmlns="http://schemas.openxmlformats.org/spreadsheetml/2006/main">590</v>
      </c>
      <c xmlns="http://schemas.openxmlformats.org/spreadsheetml/2006/main" r="C41" s="39">
        <v xmlns="http://schemas.openxmlformats.org/spreadsheetml/2006/main">50000</v>
      </c>
      <c xmlns="http://schemas.openxmlformats.org/spreadsheetml/2006/main" r="D41" s="39">
        <v xmlns="http://schemas.openxmlformats.org/spreadsheetml/2006/main">47592</v>
      </c>
      <c xmlns="http://schemas.openxmlformats.org/spreadsheetml/2006/main" r="E41" s="247">
        <v xmlns="http://schemas.openxmlformats.org/spreadsheetml/2006/main">0</v>
      </c>
      <c xmlns="http://schemas.openxmlformats.org/spreadsheetml/2006/main" r="F41" s="39" t="s">
        <v xmlns="http://schemas.openxmlformats.org/spreadsheetml/2006/main">591</v>
      </c>
      <c xmlns="http://schemas.openxmlformats.org/spreadsheetml/2006/main" r="G41" s="238"/>
      <c xmlns="http://schemas.openxmlformats.org/spreadsheetml/2006/main" r="H41" s="39"/>
      <c xmlns="http://schemas.openxmlformats.org/spreadsheetml/2006/main" r="I41" s="39"/>
      <c xmlns="http://schemas.openxmlformats.org/spreadsheetml/2006/main" r="J41" s="39">
        <v xmlns="http://schemas.openxmlformats.org/spreadsheetml/2006/main">50000</v>
      </c>
      <c xmlns="http://schemas.openxmlformats.org/spreadsheetml/2006/main" r="K41" s="39">
        <v xmlns="http://schemas.openxmlformats.org/spreadsheetml/2006/main">50000</v>
      </c>
    </row>
    <row xmlns:x14ac="http://schemas.microsoft.com/office/spreadsheetml/2009/9/ac" xmlns="http://schemas.openxmlformats.org/spreadsheetml/2006/main" r="42" spans="1:13" x14ac:dyDescent="0.2">
      <c xmlns="http://schemas.openxmlformats.org/spreadsheetml/2006/main" r="A42" s="40">
        <v xmlns="http://schemas.openxmlformats.org/spreadsheetml/2006/main">1602</v>
      </c>
      <c xmlns="http://schemas.openxmlformats.org/spreadsheetml/2006/main" r="B42" s="228" t="s">
        <v xmlns="http://schemas.openxmlformats.org/spreadsheetml/2006/main">592</v>
      </c>
      <c xmlns="http://schemas.openxmlformats.org/spreadsheetml/2006/main" r="C42" s="39">
        <v xmlns="http://schemas.openxmlformats.org/spreadsheetml/2006/main">0</v>
      </c>
      <c xmlns="http://schemas.openxmlformats.org/spreadsheetml/2006/main" r="D42" s="39">
        <v xmlns="http://schemas.openxmlformats.org/spreadsheetml/2006/main">0</v>
      </c>
      <c xmlns="http://schemas.openxmlformats.org/spreadsheetml/2006/main" r="E42" s="247">
        <v xmlns="http://schemas.openxmlformats.org/spreadsheetml/2006/main">0</v>
      </c>
      <c xmlns="http://schemas.openxmlformats.org/spreadsheetml/2006/main" r="F42" s="39" t="s">
        <v xmlns="http://schemas.openxmlformats.org/spreadsheetml/2006/main">593</v>
      </c>
      <c xmlns="http://schemas.openxmlformats.org/spreadsheetml/2006/main" r="G42" s="238">
        <v xmlns="http://schemas.openxmlformats.org/spreadsheetml/2006/main">15000</v>
      </c>
      <c xmlns="http://schemas.openxmlformats.org/spreadsheetml/2006/main" r="H42" s="39" t="s">
        <v xmlns="http://schemas.openxmlformats.org/spreadsheetml/2006/main">594</v>
      </c>
      <c xmlns="http://schemas.openxmlformats.org/spreadsheetml/2006/main" r="I42" s="39"/>
      <c xmlns="http://schemas.openxmlformats.org/spreadsheetml/2006/main" r="J42" s="39"/>
      <c xmlns="http://schemas.openxmlformats.org/spreadsheetml/2006/main" r="K42" s="39"/>
    </row>
    <row xmlns:x14ac="http://schemas.microsoft.com/office/spreadsheetml/2009/9/ac" xmlns="http://schemas.openxmlformats.org/spreadsheetml/2006/main" r="43" spans="1:13" x14ac:dyDescent="0.2">
      <c xmlns="http://schemas.openxmlformats.org/spreadsheetml/2006/main" r="A43" s="40">
        <v xmlns="http://schemas.openxmlformats.org/spreadsheetml/2006/main">1603</v>
      </c>
      <c xmlns="http://schemas.openxmlformats.org/spreadsheetml/2006/main" r="B43" s="44" t="s">
        <v xmlns="http://schemas.openxmlformats.org/spreadsheetml/2006/main">595</v>
      </c>
      <c xmlns="http://schemas.openxmlformats.org/spreadsheetml/2006/main" r="C43" s="39">
        <v xmlns="http://schemas.openxmlformats.org/spreadsheetml/2006/main">50000</v>
      </c>
      <c xmlns="http://schemas.openxmlformats.org/spreadsheetml/2006/main" r="D43" s="39">
        <v xmlns="http://schemas.openxmlformats.org/spreadsheetml/2006/main">68702</v>
      </c>
      <c xmlns="http://schemas.openxmlformats.org/spreadsheetml/2006/main" r="E43" s="247">
        <v xmlns="http://schemas.openxmlformats.org/spreadsheetml/2006/main">67170</v>
      </c>
      <c xmlns="http://schemas.openxmlformats.org/spreadsheetml/2006/main" r="F43" s="39" t="s">
        <v xmlns="http://schemas.openxmlformats.org/spreadsheetml/2006/main">596</v>
      </c>
      <c xmlns="http://schemas.openxmlformats.org/spreadsheetml/2006/main" r="G43" s="238"/>
      <c xmlns="http://schemas.openxmlformats.org/spreadsheetml/2006/main" r="H43" s="39"/>
      <c xmlns="http://schemas.openxmlformats.org/spreadsheetml/2006/main" r="I43" s="39"/>
      <c xmlns="http://schemas.openxmlformats.org/spreadsheetml/2006/main" r="J43" s="39">
        <v xmlns="http://schemas.openxmlformats.org/spreadsheetml/2006/main">50000</v>
      </c>
      <c xmlns="http://schemas.openxmlformats.org/spreadsheetml/2006/main" r="K43" s="39">
        <v xmlns="http://schemas.openxmlformats.org/spreadsheetml/2006/main">50000</v>
      </c>
    </row>
    <row xmlns:x14ac="http://schemas.microsoft.com/office/spreadsheetml/2009/9/ac" xmlns="http://schemas.openxmlformats.org/spreadsheetml/2006/main" r="44" spans="1:13" x14ac:dyDescent="0.2">
      <c xmlns="http://schemas.openxmlformats.org/spreadsheetml/2006/main" r="A44" s="40">
        <v xmlns="http://schemas.openxmlformats.org/spreadsheetml/2006/main">1604</v>
      </c>
      <c xmlns="http://schemas.openxmlformats.org/spreadsheetml/2006/main" r="B44" s="228" t="s">
        <v xmlns="http://schemas.openxmlformats.org/spreadsheetml/2006/main">597</v>
      </c>
      <c xmlns="http://schemas.openxmlformats.org/spreadsheetml/2006/main" r="C44" s="39">
        <v xmlns="http://schemas.openxmlformats.org/spreadsheetml/2006/main">30000</v>
      </c>
      <c xmlns="http://schemas.openxmlformats.org/spreadsheetml/2006/main" r="D44" s="39">
        <v xmlns="http://schemas.openxmlformats.org/spreadsheetml/2006/main">26729</v>
      </c>
      <c xmlns="http://schemas.openxmlformats.org/spreadsheetml/2006/main" r="E44" s="247">
        <v xmlns="http://schemas.openxmlformats.org/spreadsheetml/2006/main">12782</v>
      </c>
      <c xmlns="http://schemas.openxmlformats.org/spreadsheetml/2006/main" r="F44" s="39" t="s">
        <v xmlns="http://schemas.openxmlformats.org/spreadsheetml/2006/main">598</v>
      </c>
      <c xmlns="http://schemas.openxmlformats.org/spreadsheetml/2006/main" r="G44" s="238"/>
      <c xmlns="http://schemas.openxmlformats.org/spreadsheetml/2006/main" r="H44" s="39"/>
      <c xmlns="http://schemas.openxmlformats.org/spreadsheetml/2006/main" r="I44" s="39"/>
      <c xmlns="http://schemas.openxmlformats.org/spreadsheetml/2006/main" r="J44" s="39">
        <v xmlns="http://schemas.openxmlformats.org/spreadsheetml/2006/main">30000</v>
      </c>
      <c xmlns="http://schemas.openxmlformats.org/spreadsheetml/2006/main" r="K44" s="39">
        <v xmlns="http://schemas.openxmlformats.org/spreadsheetml/2006/main">30000</v>
      </c>
    </row>
    <row xmlns:x14ac="http://schemas.microsoft.com/office/spreadsheetml/2009/9/ac" xmlns="http://schemas.openxmlformats.org/spreadsheetml/2006/main" r="45" spans="1:13" ht="24" x14ac:dyDescent="0.2">
      <c xmlns="http://schemas.openxmlformats.org/spreadsheetml/2006/main" r="A45" s="40">
        <v xmlns="http://schemas.openxmlformats.org/spreadsheetml/2006/main">1605</v>
      </c>
      <c xmlns="http://schemas.openxmlformats.org/spreadsheetml/2006/main" r="B45" s="253" t="s">
        <v xmlns="http://schemas.openxmlformats.org/spreadsheetml/2006/main">599</v>
      </c>
      <c xmlns="http://schemas.openxmlformats.org/spreadsheetml/2006/main" r="C45" s="39">
        <v xmlns="http://schemas.openxmlformats.org/spreadsheetml/2006/main">50000</v>
      </c>
      <c xmlns="http://schemas.openxmlformats.org/spreadsheetml/2006/main" r="D45" s="39">
        <v xmlns="http://schemas.openxmlformats.org/spreadsheetml/2006/main">23062</v>
      </c>
      <c xmlns="http://schemas.openxmlformats.org/spreadsheetml/2006/main" r="E45" s="247">
        <v xmlns="http://schemas.openxmlformats.org/spreadsheetml/2006/main">9098</v>
      </c>
      <c xmlns="http://schemas.openxmlformats.org/spreadsheetml/2006/main" r="F45" s="39" t="s">
        <v xmlns="http://schemas.openxmlformats.org/spreadsheetml/2006/main">600</v>
      </c>
      <c xmlns="http://schemas.openxmlformats.org/spreadsheetml/2006/main" r="G45" s="238"/>
      <c xmlns="http://schemas.openxmlformats.org/spreadsheetml/2006/main" r="H45" s="39"/>
      <c xmlns="http://schemas.openxmlformats.org/spreadsheetml/2006/main" r="I45" s="39"/>
      <c xmlns="http://schemas.openxmlformats.org/spreadsheetml/2006/main" r="J45" s="39">
        <v xmlns="http://schemas.openxmlformats.org/spreadsheetml/2006/main">50000</v>
      </c>
      <c xmlns="http://schemas.openxmlformats.org/spreadsheetml/2006/main" r="K45" s="39">
        <v xmlns="http://schemas.openxmlformats.org/spreadsheetml/2006/main">50000</v>
      </c>
    </row>
    <row xmlns:x14ac="http://schemas.microsoft.com/office/spreadsheetml/2009/9/ac" xmlns="http://schemas.openxmlformats.org/spreadsheetml/2006/main" r="46" spans="1:13" x14ac:dyDescent="0.2">
      <c xmlns="http://schemas.openxmlformats.org/spreadsheetml/2006/main" r="A46" s="40">
        <v xmlns="http://schemas.openxmlformats.org/spreadsheetml/2006/main">1606</v>
      </c>
      <c xmlns="http://schemas.openxmlformats.org/spreadsheetml/2006/main" r="B46" s="249" t="s">
        <v xmlns="http://schemas.openxmlformats.org/spreadsheetml/2006/main">601</v>
      </c>
      <c xmlns="http://schemas.openxmlformats.org/spreadsheetml/2006/main" r="C46" s="39">
        <v xmlns="http://schemas.openxmlformats.org/spreadsheetml/2006/main">30000</v>
      </c>
      <c xmlns="http://schemas.openxmlformats.org/spreadsheetml/2006/main" r="D46" s="39">
        <v xmlns="http://schemas.openxmlformats.org/spreadsheetml/2006/main">56626</v>
      </c>
      <c xmlns="http://schemas.openxmlformats.org/spreadsheetml/2006/main" r="E46" s="247">
        <v xmlns="http://schemas.openxmlformats.org/spreadsheetml/2006/main">1670</v>
      </c>
      <c xmlns="http://schemas.openxmlformats.org/spreadsheetml/2006/main" r="F46" s="39" t="s">
        <v xmlns="http://schemas.openxmlformats.org/spreadsheetml/2006/main">602</v>
      </c>
      <c xmlns="http://schemas.openxmlformats.org/spreadsheetml/2006/main" r="G46" s="238"/>
      <c xmlns="http://schemas.openxmlformats.org/spreadsheetml/2006/main" r="H46" s="39"/>
      <c xmlns="http://schemas.openxmlformats.org/spreadsheetml/2006/main" r="I46" s="39"/>
      <c xmlns="http://schemas.openxmlformats.org/spreadsheetml/2006/main" r="J46" s="39">
        <v xmlns="http://schemas.openxmlformats.org/spreadsheetml/2006/main">30000</v>
      </c>
      <c xmlns="http://schemas.openxmlformats.org/spreadsheetml/2006/main" r="K46" s="39">
        <v xmlns="http://schemas.openxmlformats.org/spreadsheetml/2006/main">30000</v>
      </c>
    </row>
    <row xmlns:x14ac="http://schemas.microsoft.com/office/spreadsheetml/2009/9/ac" xmlns="http://schemas.openxmlformats.org/spreadsheetml/2006/main" r="47" spans="1:13" x14ac:dyDescent="0.2">
      <c xmlns="http://schemas.openxmlformats.org/spreadsheetml/2006/main" r="A47" s="40">
        <v xmlns="http://schemas.openxmlformats.org/spreadsheetml/2006/main">1606</v>
      </c>
      <c xmlns="http://schemas.openxmlformats.org/spreadsheetml/2006/main" r="B47" s="228" t="s">
        <v xmlns="http://schemas.openxmlformats.org/spreadsheetml/2006/main">603</v>
      </c>
      <c xmlns="http://schemas.openxmlformats.org/spreadsheetml/2006/main" r="C47" s="39">
        <v xmlns="http://schemas.openxmlformats.org/spreadsheetml/2006/main">0</v>
      </c>
      <c xmlns="http://schemas.openxmlformats.org/spreadsheetml/2006/main" r="D47" s="39">
        <v xmlns="http://schemas.openxmlformats.org/spreadsheetml/2006/main">0</v>
      </c>
      <c xmlns="http://schemas.openxmlformats.org/spreadsheetml/2006/main" r="E47" s="247">
        <v xmlns="http://schemas.openxmlformats.org/spreadsheetml/2006/main">0</v>
      </c>
      <c xmlns="http://schemas.openxmlformats.org/spreadsheetml/2006/main" r="F47" s="39" t="s">
        <v xmlns="http://schemas.openxmlformats.org/spreadsheetml/2006/main">604</v>
      </c>
      <c xmlns="http://schemas.openxmlformats.org/spreadsheetml/2006/main" r="G47" s="238">
        <v xmlns="http://schemas.openxmlformats.org/spreadsheetml/2006/main">35000</v>
      </c>
      <c xmlns="http://schemas.openxmlformats.org/spreadsheetml/2006/main" r="H47" s="39" t="s">
        <v xmlns="http://schemas.openxmlformats.org/spreadsheetml/2006/main">605</v>
      </c>
      <c xmlns="http://schemas.openxmlformats.org/spreadsheetml/2006/main" r="I47" s="39"/>
      <c xmlns="http://schemas.openxmlformats.org/spreadsheetml/2006/main" r="J47" s="39"/>
      <c xmlns="http://schemas.openxmlformats.org/spreadsheetml/2006/main" r="K47" s="39"/>
    </row>
    <row xmlns:x14ac="http://schemas.microsoft.com/office/spreadsheetml/2009/9/ac" xmlns="http://schemas.openxmlformats.org/spreadsheetml/2006/main" r="48" spans="1:13" x14ac:dyDescent="0.2">
      <c xmlns="http://schemas.openxmlformats.org/spreadsheetml/2006/main" r="A48" s="40">
        <v xmlns="http://schemas.openxmlformats.org/spreadsheetml/2006/main">1607</v>
      </c>
      <c xmlns="http://schemas.openxmlformats.org/spreadsheetml/2006/main" r="B48" s="49" t="s">
        <v xmlns="http://schemas.openxmlformats.org/spreadsheetml/2006/main">606</v>
      </c>
      <c xmlns="http://schemas.openxmlformats.org/spreadsheetml/2006/main" r="C48" s="39">
        <v xmlns="http://schemas.openxmlformats.org/spreadsheetml/2006/main">30000</v>
      </c>
      <c xmlns="http://schemas.openxmlformats.org/spreadsheetml/2006/main" r="D48" s="39">
        <v xmlns="http://schemas.openxmlformats.org/spreadsheetml/2006/main">0</v>
      </c>
      <c xmlns="http://schemas.openxmlformats.org/spreadsheetml/2006/main" r="E48" s="39"/>
      <c xmlns="http://schemas.openxmlformats.org/spreadsheetml/2006/main" r="F48" s="39" t="s">
        <v xmlns="http://schemas.openxmlformats.org/spreadsheetml/2006/main">607</v>
      </c>
      <c xmlns="http://schemas.openxmlformats.org/spreadsheetml/2006/main" r="G48" s="238"/>
      <c xmlns="http://schemas.openxmlformats.org/spreadsheetml/2006/main" r="H48" s="39"/>
      <c xmlns="http://schemas.openxmlformats.org/spreadsheetml/2006/main" r="I48" s="39"/>
      <c xmlns="http://schemas.openxmlformats.org/spreadsheetml/2006/main" r="J48" s="39">
        <v xmlns="http://schemas.openxmlformats.org/spreadsheetml/2006/main">30000</v>
      </c>
      <c xmlns="http://schemas.openxmlformats.org/spreadsheetml/2006/main" r="K48" s="39">
        <v xmlns="http://schemas.openxmlformats.org/spreadsheetml/2006/main">30000</v>
      </c>
    </row>
    <row xmlns:x14ac="http://schemas.microsoft.com/office/spreadsheetml/2009/9/ac" xmlns="http://schemas.openxmlformats.org/spreadsheetml/2006/main" r="49" spans="1:11" ht="24" x14ac:dyDescent="0.2">
      <c xmlns="http://schemas.openxmlformats.org/spreadsheetml/2006/main" r="A49" s="40">
        <v xmlns="http://schemas.openxmlformats.org/spreadsheetml/2006/main">1608</v>
      </c>
      <c xmlns="http://schemas.openxmlformats.org/spreadsheetml/2006/main" r="B49" s="254" t="s">
        <v xmlns="http://schemas.openxmlformats.org/spreadsheetml/2006/main">608</v>
      </c>
      <c xmlns="http://schemas.openxmlformats.org/spreadsheetml/2006/main" r="C49" s="39">
        <v xmlns="http://schemas.openxmlformats.org/spreadsheetml/2006/main">0</v>
      </c>
      <c xmlns="http://schemas.openxmlformats.org/spreadsheetml/2006/main" r="D49" s="39">
        <f xmlns="http://schemas.openxmlformats.org/spreadsheetml/2006/main">1191+3317</f>
        <v xmlns="http://schemas.openxmlformats.org/spreadsheetml/2006/main">4508</v>
      </c>
      <c xmlns="http://schemas.openxmlformats.org/spreadsheetml/2006/main" r="E49" s="39">
        <v xmlns="http://schemas.openxmlformats.org/spreadsheetml/2006/main">0</v>
      </c>
      <c xmlns="http://schemas.openxmlformats.org/spreadsheetml/2006/main" r="F49" s="39" t="s">
        <v xmlns="http://schemas.openxmlformats.org/spreadsheetml/2006/main">609</v>
      </c>
      <c xmlns="http://schemas.openxmlformats.org/spreadsheetml/2006/main" r="G49" s="238"/>
      <c xmlns="http://schemas.openxmlformats.org/spreadsheetml/2006/main" r="H49" s="39"/>
      <c xmlns="http://schemas.openxmlformats.org/spreadsheetml/2006/main" r="I49" s="39"/>
      <c xmlns="http://schemas.openxmlformats.org/spreadsheetml/2006/main" r="J49" s="39"/>
      <c xmlns="http://schemas.openxmlformats.org/spreadsheetml/2006/main" r="K49" s="39"/>
    </row>
    <row xmlns:x14ac="http://schemas.microsoft.com/office/spreadsheetml/2009/9/ac" xmlns="http://schemas.openxmlformats.org/spreadsheetml/2006/main" r="50" spans="1:11" x14ac:dyDescent="0.2">
      <c xmlns="http://schemas.openxmlformats.org/spreadsheetml/2006/main" r="A50" s="40">
        <v xmlns="http://schemas.openxmlformats.org/spreadsheetml/2006/main">1609</v>
      </c>
      <c xmlns="http://schemas.openxmlformats.org/spreadsheetml/2006/main" r="B50" s="246" t="s">
        <v xmlns="http://schemas.openxmlformats.org/spreadsheetml/2006/main">610</v>
      </c>
      <c xmlns="http://schemas.openxmlformats.org/spreadsheetml/2006/main" r="C50" s="39">
        <v xmlns="http://schemas.openxmlformats.org/spreadsheetml/2006/main">0</v>
      </c>
      <c xmlns="http://schemas.openxmlformats.org/spreadsheetml/2006/main" r="D50" s="39">
        <v xmlns="http://schemas.openxmlformats.org/spreadsheetml/2006/main">32507</v>
      </c>
      <c xmlns="http://schemas.openxmlformats.org/spreadsheetml/2006/main" r="E50" s="247">
        <v xmlns="http://schemas.openxmlformats.org/spreadsheetml/2006/main">5257</v>
      </c>
      <c xmlns="http://schemas.openxmlformats.org/spreadsheetml/2006/main" r="F50" s="39" t="s">
        <v xmlns="http://schemas.openxmlformats.org/spreadsheetml/2006/main">611</v>
      </c>
      <c xmlns="http://schemas.openxmlformats.org/spreadsheetml/2006/main" r="G50" s="238">
        <v xmlns="http://schemas.openxmlformats.org/spreadsheetml/2006/main">36733</v>
      </c>
      <c xmlns="http://schemas.openxmlformats.org/spreadsheetml/2006/main" r="H50" s="39" t="s">
        <v xmlns="http://schemas.openxmlformats.org/spreadsheetml/2006/main">612</v>
      </c>
      <c xmlns="http://schemas.openxmlformats.org/spreadsheetml/2006/main" r="I50" s="39"/>
      <c xmlns="http://schemas.openxmlformats.org/spreadsheetml/2006/main" r="J50" s="39"/>
      <c xmlns="http://schemas.openxmlformats.org/spreadsheetml/2006/main" r="K50" s="39"/>
    </row>
    <row xmlns:x14ac="http://schemas.microsoft.com/office/spreadsheetml/2009/9/ac" xmlns="http://schemas.openxmlformats.org/spreadsheetml/2006/main" r="51" spans="1:11" x14ac:dyDescent="0.2">
      <c xmlns="http://schemas.openxmlformats.org/spreadsheetml/2006/main" r="A51" s="40">
        <v xmlns="http://schemas.openxmlformats.org/spreadsheetml/2006/main">1680</v>
      </c>
      <c xmlns="http://schemas.openxmlformats.org/spreadsheetml/2006/main" r="B51" s="246" t="s">
        <v xmlns="http://schemas.openxmlformats.org/spreadsheetml/2006/main">613</v>
      </c>
      <c xmlns="http://schemas.openxmlformats.org/spreadsheetml/2006/main" r="C51" s="39">
        <v xmlns="http://schemas.openxmlformats.org/spreadsheetml/2006/main">0</v>
      </c>
      <c xmlns="http://schemas.openxmlformats.org/spreadsheetml/2006/main" r="D51" s="39">
        <v xmlns="http://schemas.openxmlformats.org/spreadsheetml/2006/main">-8825</v>
      </c>
      <c xmlns="http://schemas.openxmlformats.org/spreadsheetml/2006/main" r="E51" s="247">
        <v xmlns="http://schemas.openxmlformats.org/spreadsheetml/2006/main">-8902</v>
      </c>
      <c xmlns="http://schemas.openxmlformats.org/spreadsheetml/2006/main" r="F51" s="39" t="s">
        <v xmlns="http://schemas.openxmlformats.org/spreadsheetml/2006/main">614</v>
      </c>
      <c xmlns="http://schemas.openxmlformats.org/spreadsheetml/2006/main" r="G51" s="238"/>
      <c xmlns="http://schemas.openxmlformats.org/spreadsheetml/2006/main" r="H51" s="39"/>
      <c xmlns="http://schemas.openxmlformats.org/spreadsheetml/2006/main" r="I51" s="39"/>
      <c xmlns="http://schemas.openxmlformats.org/spreadsheetml/2006/main" r="J51" s="39"/>
      <c xmlns="http://schemas.openxmlformats.org/spreadsheetml/2006/main" r="K51" s="39"/>
    </row>
    <row xmlns:x14ac="http://schemas.microsoft.com/office/spreadsheetml/2009/9/ac" xmlns="http://schemas.openxmlformats.org/spreadsheetml/2006/main" r="52" spans="1:11" x14ac:dyDescent="0.2">
      <c xmlns="http://schemas.openxmlformats.org/spreadsheetml/2006/main" r="A52" s="40">
        <v xmlns="http://schemas.openxmlformats.org/spreadsheetml/2006/main">1699</v>
      </c>
      <c xmlns="http://schemas.openxmlformats.org/spreadsheetml/2006/main" r="B52" s="37" t="s">
        <v xmlns="http://schemas.openxmlformats.org/spreadsheetml/2006/main">615</v>
      </c>
      <c xmlns="http://schemas.openxmlformats.org/spreadsheetml/2006/main" r="C52" s="47">
        <f xmlns="http://schemas.openxmlformats.org/spreadsheetml/2006/main">SUM(C40:C51)</f>
        <v xmlns="http://schemas.openxmlformats.org/spreadsheetml/2006/main">390000</v>
      </c>
      <c xmlns="http://schemas.openxmlformats.org/spreadsheetml/2006/main" r="D52" s="47">
        <f xmlns="http://schemas.openxmlformats.org/spreadsheetml/2006/main">SUM(D40:D51)</f>
        <v xmlns="http://schemas.openxmlformats.org/spreadsheetml/2006/main">276177</v>
      </c>
      <c xmlns="http://schemas.openxmlformats.org/spreadsheetml/2006/main" r="E52" s="47">
        <f xmlns="http://schemas.openxmlformats.org/spreadsheetml/2006/main">SUM(E40:E51)</f>
        <v xmlns="http://schemas.openxmlformats.org/spreadsheetml/2006/main">105728</v>
      </c>
      <c xmlns="http://schemas.openxmlformats.org/spreadsheetml/2006/main" r="F52" s="47"/>
      <c xmlns="http://schemas.openxmlformats.org/spreadsheetml/2006/main" r="G52" s="237">
        <f xmlns="http://schemas.openxmlformats.org/spreadsheetml/2006/main" t="shared" ref="G52" si="4">SUM(G40:G51)</f>
        <v xmlns="http://schemas.openxmlformats.org/spreadsheetml/2006/main">86733</v>
      </c>
      <c xmlns="http://schemas.openxmlformats.org/spreadsheetml/2006/main" r="H52" s="47"/>
      <c xmlns="http://schemas.openxmlformats.org/spreadsheetml/2006/main" r="I52" s="47"/>
      <c xmlns="http://schemas.openxmlformats.org/spreadsheetml/2006/main" r="J52" s="47">
        <f xmlns="http://schemas.openxmlformats.org/spreadsheetml/2006/main">SUM(J40:J48)</f>
        <v xmlns="http://schemas.openxmlformats.org/spreadsheetml/2006/main">390000</v>
      </c>
      <c xmlns="http://schemas.openxmlformats.org/spreadsheetml/2006/main" r="K52" s="47">
        <f xmlns="http://schemas.openxmlformats.org/spreadsheetml/2006/main">SUM(K40:K48)</f>
        <v xmlns="http://schemas.openxmlformats.org/spreadsheetml/2006/main">390000</v>
      </c>
    </row>
    <row xmlns:x14ac="http://schemas.microsoft.com/office/spreadsheetml/2009/9/ac" xmlns="http://schemas.openxmlformats.org/spreadsheetml/2006/main" r="53" spans="1:11" x14ac:dyDescent="0.2">
      <c xmlns="http://schemas.openxmlformats.org/spreadsheetml/2006/main" r="A53" s="40"/>
      <c xmlns="http://schemas.openxmlformats.org/spreadsheetml/2006/main" r="B53" s="43"/>
      <c xmlns="http://schemas.openxmlformats.org/spreadsheetml/2006/main" r="C53" s="39"/>
      <c xmlns="http://schemas.openxmlformats.org/spreadsheetml/2006/main" r="D53" s="39"/>
      <c xmlns="http://schemas.openxmlformats.org/spreadsheetml/2006/main" r="E53" s="39"/>
      <c xmlns="http://schemas.openxmlformats.org/spreadsheetml/2006/main" r="F53" s="39"/>
      <c xmlns="http://schemas.openxmlformats.org/spreadsheetml/2006/main" r="G53" s="238"/>
      <c xmlns="http://schemas.openxmlformats.org/spreadsheetml/2006/main" r="H53" s="39"/>
      <c xmlns="http://schemas.openxmlformats.org/spreadsheetml/2006/main" r="I53" s="39"/>
      <c xmlns="http://schemas.openxmlformats.org/spreadsheetml/2006/main" r="J53" s="39"/>
      <c xmlns="http://schemas.openxmlformats.org/spreadsheetml/2006/main" r="K53" s="39"/>
    </row>
    <row xmlns:x14ac="http://schemas.microsoft.com/office/spreadsheetml/2009/9/ac" xmlns="http://schemas.openxmlformats.org/spreadsheetml/2006/main" r="54" spans="1:11" s="31" customFormat="1" x14ac:dyDescent="0.2">
      <c xmlns="http://schemas.openxmlformats.org/spreadsheetml/2006/main" r="A54" s="50">
        <v xmlns="http://schemas.openxmlformats.org/spreadsheetml/2006/main">10</v>
      </c>
      <c xmlns="http://schemas.openxmlformats.org/spreadsheetml/2006/main" r="B54" s="51" t="s">
        <v xmlns="http://schemas.openxmlformats.org/spreadsheetml/2006/main">616</v>
      </c>
      <c xmlns="http://schemas.openxmlformats.org/spreadsheetml/2006/main" r="C54" s="53">
        <f xmlns="http://schemas.openxmlformats.org/spreadsheetml/2006/main">C16+C29+C37+C52</f>
        <v xmlns="http://schemas.openxmlformats.org/spreadsheetml/2006/main">1188672</v>
      </c>
      <c xmlns="http://schemas.openxmlformats.org/spreadsheetml/2006/main" r="D54" s="53">
        <f xmlns="http://schemas.openxmlformats.org/spreadsheetml/2006/main">D16+D29+D37+D52</f>
        <v xmlns="http://schemas.openxmlformats.org/spreadsheetml/2006/main">668718</v>
      </c>
      <c xmlns="http://schemas.openxmlformats.org/spreadsheetml/2006/main" r="E54" s="53">
        <f xmlns="http://schemas.openxmlformats.org/spreadsheetml/2006/main">E16+E29+E37+E52</f>
        <v xmlns="http://schemas.openxmlformats.org/spreadsheetml/2006/main">194225</v>
      </c>
      <c xmlns="http://schemas.openxmlformats.org/spreadsheetml/2006/main" r="F54" s="53"/>
      <c xmlns="http://schemas.openxmlformats.org/spreadsheetml/2006/main" r="G54" s="241">
        <f xmlns="http://schemas.openxmlformats.org/spreadsheetml/2006/main" t="shared" ref="G54" si="5">G16+G29+G37+G52</f>
        <v xmlns="http://schemas.openxmlformats.org/spreadsheetml/2006/main">246733</v>
      </c>
      <c xmlns="http://schemas.openxmlformats.org/spreadsheetml/2006/main" r="H54" s="53"/>
      <c xmlns="http://schemas.openxmlformats.org/spreadsheetml/2006/main" r="I54" s="53"/>
      <c xmlns="http://schemas.openxmlformats.org/spreadsheetml/2006/main" r="J54" s="53">
        <f xmlns="http://schemas.openxmlformats.org/spreadsheetml/2006/main">J16+J29+J37+J52</f>
        <v xmlns="http://schemas.openxmlformats.org/spreadsheetml/2006/main">1206218.8799999999</v>
      </c>
      <c xmlns="http://schemas.openxmlformats.org/spreadsheetml/2006/main" r="K54" s="53">
        <f xmlns="http://schemas.openxmlformats.org/spreadsheetml/2006/main">K16+K29+K37+K52</f>
        <v xmlns="http://schemas.openxmlformats.org/spreadsheetml/2006/main">1224467.6200000001</v>
      </c>
    </row>
    <row xmlns:x14ac="http://schemas.microsoft.com/office/spreadsheetml/2009/9/ac" xmlns="http://schemas.openxmlformats.org/spreadsheetml/2006/main" r="55" spans="1:11" x14ac:dyDescent="0.2">
      <c xmlns="http://schemas.openxmlformats.org/spreadsheetml/2006/main" r="A55" s="40"/>
      <c xmlns="http://schemas.openxmlformats.org/spreadsheetml/2006/main" r="B55" s="43"/>
      <c xmlns="http://schemas.openxmlformats.org/spreadsheetml/2006/main" r="C55" s="39"/>
      <c xmlns="http://schemas.openxmlformats.org/spreadsheetml/2006/main" r="D55" s="39"/>
      <c xmlns="http://schemas.openxmlformats.org/spreadsheetml/2006/main" r="E55" s="39"/>
      <c xmlns="http://schemas.openxmlformats.org/spreadsheetml/2006/main" r="F55" s="39"/>
      <c xmlns="http://schemas.openxmlformats.org/spreadsheetml/2006/main" r="G55" s="238"/>
      <c xmlns="http://schemas.openxmlformats.org/spreadsheetml/2006/main" r="H55" s="39"/>
      <c xmlns="http://schemas.openxmlformats.org/spreadsheetml/2006/main" r="I55" s="39"/>
      <c xmlns="http://schemas.openxmlformats.org/spreadsheetml/2006/main" r="J55" s="39"/>
      <c xmlns="http://schemas.openxmlformats.org/spreadsheetml/2006/main" r="K55" s="39"/>
    </row>
    <row xmlns:x14ac="http://schemas.microsoft.com/office/spreadsheetml/2009/9/ac" xmlns="http://schemas.openxmlformats.org/spreadsheetml/2006/main" r="56" spans="1:11" s="31" customFormat="1" x14ac:dyDescent="0.2">
      <c xmlns="http://schemas.openxmlformats.org/spreadsheetml/2006/main" r="A56" s="50">
        <v xmlns="http://schemas.openxmlformats.org/spreadsheetml/2006/main">20</v>
      </c>
      <c xmlns="http://schemas.openxmlformats.org/spreadsheetml/2006/main" r="B56" s="51" t="s">
        <v xmlns="http://schemas.openxmlformats.org/spreadsheetml/2006/main">617</v>
      </c>
      <c xmlns="http://schemas.openxmlformats.org/spreadsheetml/2006/main" r="C56" s="54"/>
      <c xmlns="http://schemas.openxmlformats.org/spreadsheetml/2006/main" r="D56" s="54"/>
      <c xmlns="http://schemas.openxmlformats.org/spreadsheetml/2006/main" r="E56" s="54"/>
      <c xmlns="http://schemas.openxmlformats.org/spreadsheetml/2006/main" r="F56" s="54"/>
      <c xmlns="http://schemas.openxmlformats.org/spreadsheetml/2006/main" r="G56" s="240"/>
      <c xmlns="http://schemas.openxmlformats.org/spreadsheetml/2006/main" r="H56" s="54"/>
      <c xmlns="http://schemas.openxmlformats.org/spreadsheetml/2006/main" r="I56" s="54"/>
      <c xmlns="http://schemas.openxmlformats.org/spreadsheetml/2006/main" r="J56" s="54"/>
      <c xmlns="http://schemas.openxmlformats.org/spreadsheetml/2006/main" r="K56" s="54"/>
    </row>
    <row xmlns:x14ac="http://schemas.microsoft.com/office/spreadsheetml/2009/9/ac" xmlns="http://schemas.openxmlformats.org/spreadsheetml/2006/main" r="57" spans="1:11" x14ac:dyDescent="0.2">
      <c xmlns="http://schemas.openxmlformats.org/spreadsheetml/2006/main" r="A57" s="40">
        <v xmlns="http://schemas.openxmlformats.org/spreadsheetml/2006/main">2101</v>
      </c>
      <c xmlns="http://schemas.openxmlformats.org/spreadsheetml/2006/main" r="B57" s="43" t="s">
        <v xmlns="http://schemas.openxmlformats.org/spreadsheetml/2006/main">618</v>
      </c>
      <c xmlns="http://schemas.openxmlformats.org/spreadsheetml/2006/main" r="C57" s="39">
        <v xmlns="http://schemas.openxmlformats.org/spreadsheetml/2006/main">300000</v>
      </c>
      <c xmlns="http://schemas.openxmlformats.org/spreadsheetml/2006/main" r="D57" s="39">
        <v xmlns="http://schemas.openxmlformats.org/spreadsheetml/2006/main">50207</v>
      </c>
      <c xmlns="http://schemas.openxmlformats.org/spreadsheetml/2006/main" r="E57" s="247">
        <v xmlns="http://schemas.openxmlformats.org/spreadsheetml/2006/main">25587</v>
      </c>
      <c xmlns="http://schemas.openxmlformats.org/spreadsheetml/2006/main" r="F57" s="39" t="s">
        <v xmlns="http://schemas.openxmlformats.org/spreadsheetml/2006/main">619</v>
      </c>
      <c xmlns="http://schemas.openxmlformats.org/spreadsheetml/2006/main" r="G57" s="238"/>
      <c xmlns="http://schemas.openxmlformats.org/spreadsheetml/2006/main" r="H57" s="39"/>
      <c xmlns="http://schemas.openxmlformats.org/spreadsheetml/2006/main" r="I57" s="39"/>
      <c xmlns="http://schemas.openxmlformats.org/spreadsheetml/2006/main" r="J57" s="39">
        <v xmlns="http://schemas.openxmlformats.org/spreadsheetml/2006/main">0</v>
      </c>
      <c xmlns="http://schemas.openxmlformats.org/spreadsheetml/2006/main" r="K57" s="39">
        <v xmlns="http://schemas.openxmlformats.org/spreadsheetml/2006/main">0</v>
      </c>
    </row>
    <row xmlns:x14ac="http://schemas.microsoft.com/office/spreadsheetml/2009/9/ac" xmlns="http://schemas.openxmlformats.org/spreadsheetml/2006/main" r="58" spans="1:11" x14ac:dyDescent="0.2">
      <c xmlns="http://schemas.openxmlformats.org/spreadsheetml/2006/main" r="A58" s="40">
        <v xmlns="http://schemas.openxmlformats.org/spreadsheetml/2006/main">2101</v>
      </c>
      <c xmlns="http://schemas.openxmlformats.org/spreadsheetml/2006/main" r="B58" s="43" t="s">
        <v xmlns="http://schemas.openxmlformats.org/spreadsheetml/2006/main">620</v>
      </c>
      <c xmlns="http://schemas.openxmlformats.org/spreadsheetml/2006/main" r="C58" s="39">
        <v xmlns="http://schemas.openxmlformats.org/spreadsheetml/2006/main">0</v>
      </c>
      <c xmlns="http://schemas.openxmlformats.org/spreadsheetml/2006/main" r="D58" s="39">
        <v xmlns="http://schemas.openxmlformats.org/spreadsheetml/2006/main">230000</v>
      </c>
      <c xmlns="http://schemas.openxmlformats.org/spreadsheetml/2006/main" r="E58" s="278">
        <f xmlns="http://schemas.openxmlformats.org/spreadsheetml/2006/main">14887.31+75000+32000</f>
        <v xmlns="http://schemas.openxmlformats.org/spreadsheetml/2006/main">121887.31</v>
      </c>
      <c xmlns="http://schemas.openxmlformats.org/spreadsheetml/2006/main" r="F58" s="39" t="s">
        <v xmlns="http://schemas.openxmlformats.org/spreadsheetml/2006/main">621</v>
      </c>
      <c xmlns="http://schemas.openxmlformats.org/spreadsheetml/2006/main" r="H58" s="39"/>
      <c xmlns="http://schemas.openxmlformats.org/spreadsheetml/2006/main" r="I58" s="39"/>
      <c xmlns="http://schemas.openxmlformats.org/spreadsheetml/2006/main" r="J58" s="39"/>
      <c xmlns="http://schemas.openxmlformats.org/spreadsheetml/2006/main" r="K58" s="39"/>
    </row>
    <row xmlns:x14ac="http://schemas.microsoft.com/office/spreadsheetml/2009/9/ac" xmlns="http://schemas.openxmlformats.org/spreadsheetml/2006/main" r="59" spans="1:11" x14ac:dyDescent="0.2">
      <c xmlns="http://schemas.openxmlformats.org/spreadsheetml/2006/main" r="A59" s="40">
        <v xmlns="http://schemas.openxmlformats.org/spreadsheetml/2006/main">2102</v>
      </c>
      <c xmlns="http://schemas.openxmlformats.org/spreadsheetml/2006/main" r="B59" s="43" t="s">
        <v xmlns="http://schemas.openxmlformats.org/spreadsheetml/2006/main">622</v>
      </c>
      <c xmlns="http://schemas.openxmlformats.org/spreadsheetml/2006/main" r="C59" s="39">
        <v xmlns="http://schemas.openxmlformats.org/spreadsheetml/2006/main">300000</v>
      </c>
      <c xmlns="http://schemas.openxmlformats.org/spreadsheetml/2006/main" r="D59" s="39"/>
      <c xmlns="http://schemas.openxmlformats.org/spreadsheetml/2006/main" r="E59" s="247">
        <v xmlns="http://schemas.openxmlformats.org/spreadsheetml/2006/main">0</v>
      </c>
      <c xmlns="http://schemas.openxmlformats.org/spreadsheetml/2006/main" r="F59" s="39"/>
      <c xmlns="http://schemas.openxmlformats.org/spreadsheetml/2006/main" r="G59" s="238"/>
      <c xmlns="http://schemas.openxmlformats.org/spreadsheetml/2006/main" r="H59" s="39"/>
      <c xmlns="http://schemas.openxmlformats.org/spreadsheetml/2006/main" r="I59" s="39"/>
      <c xmlns="http://schemas.openxmlformats.org/spreadsheetml/2006/main" r="J59" s="39">
        <v xmlns="http://schemas.openxmlformats.org/spreadsheetml/2006/main">0</v>
      </c>
      <c xmlns="http://schemas.openxmlformats.org/spreadsheetml/2006/main" r="K59" s="39">
        <v xmlns="http://schemas.openxmlformats.org/spreadsheetml/2006/main">0</v>
      </c>
    </row>
    <row xmlns:x14ac="http://schemas.microsoft.com/office/spreadsheetml/2009/9/ac" xmlns="http://schemas.openxmlformats.org/spreadsheetml/2006/main" r="60" spans="1:11" x14ac:dyDescent="0.2">
      <c xmlns="http://schemas.openxmlformats.org/spreadsheetml/2006/main" r="A60" s="40">
        <v xmlns="http://schemas.openxmlformats.org/spreadsheetml/2006/main">2103</v>
      </c>
      <c xmlns="http://schemas.openxmlformats.org/spreadsheetml/2006/main" r="B60" s="43" t="s">
        <v xmlns="http://schemas.openxmlformats.org/spreadsheetml/2006/main">623</v>
      </c>
      <c xmlns="http://schemas.openxmlformats.org/spreadsheetml/2006/main" r="C60" s="39">
        <v xmlns="http://schemas.openxmlformats.org/spreadsheetml/2006/main">0</v>
      </c>
      <c xmlns="http://schemas.openxmlformats.org/spreadsheetml/2006/main" r="D60" s="39">
        <f xmlns="http://schemas.openxmlformats.org/spreadsheetml/2006/main">275000</f>
        <v xmlns="http://schemas.openxmlformats.org/spreadsheetml/2006/main">275000</v>
      </c>
      <c xmlns="http://schemas.openxmlformats.org/spreadsheetml/2006/main" r="E60" s="247">
        <f xmlns="http://schemas.openxmlformats.org/spreadsheetml/2006/main">124860+5061.5</f>
        <v xmlns="http://schemas.openxmlformats.org/spreadsheetml/2006/main">129921.5</v>
      </c>
      <c xmlns="http://schemas.openxmlformats.org/spreadsheetml/2006/main" r="F60" s="39" t="s">
        <v xmlns="http://schemas.openxmlformats.org/spreadsheetml/2006/main">624</v>
      </c>
      <c xmlns="http://schemas.openxmlformats.org/spreadsheetml/2006/main" r="G60" s="238"/>
      <c xmlns="http://schemas.openxmlformats.org/spreadsheetml/2006/main" r="H60" s="39"/>
      <c xmlns="http://schemas.openxmlformats.org/spreadsheetml/2006/main" r="I60" s="39"/>
      <c xmlns="http://schemas.openxmlformats.org/spreadsheetml/2006/main" r="J60" s="39"/>
      <c xmlns="http://schemas.openxmlformats.org/spreadsheetml/2006/main" r="K60" s="39"/>
    </row>
    <row xmlns:x14ac="http://schemas.microsoft.com/office/spreadsheetml/2009/9/ac" xmlns="http://schemas.openxmlformats.org/spreadsheetml/2006/main" r="61" spans="1:11" x14ac:dyDescent="0.2">
      <c xmlns="http://schemas.openxmlformats.org/spreadsheetml/2006/main" r="A61" s="40">
        <v xmlns="http://schemas.openxmlformats.org/spreadsheetml/2006/main">2102</v>
      </c>
      <c xmlns="http://schemas.openxmlformats.org/spreadsheetml/2006/main" r="B61" s="43" t="s">
        <v xmlns="http://schemas.openxmlformats.org/spreadsheetml/2006/main">625</v>
      </c>
      <c xmlns="http://schemas.openxmlformats.org/spreadsheetml/2006/main" r="C61" s="39">
        <v xmlns="http://schemas.openxmlformats.org/spreadsheetml/2006/main">0</v>
      </c>
      <c xmlns="http://schemas.openxmlformats.org/spreadsheetml/2006/main" r="D61" s="39">
        <v xmlns="http://schemas.openxmlformats.org/spreadsheetml/2006/main">50206</v>
      </c>
      <c xmlns="http://schemas.openxmlformats.org/spreadsheetml/2006/main" r="E61" s="247">
        <v xmlns="http://schemas.openxmlformats.org/spreadsheetml/2006/main">21855.81</v>
      </c>
      <c xmlns="http://schemas.openxmlformats.org/spreadsheetml/2006/main" r="F61" s="39" t="s">
        <v xmlns="http://schemas.openxmlformats.org/spreadsheetml/2006/main">626</v>
      </c>
      <c xmlns="http://schemas.openxmlformats.org/spreadsheetml/2006/main" r="G61" s="238"/>
      <c xmlns="http://schemas.openxmlformats.org/spreadsheetml/2006/main" r="H61" s="39"/>
      <c xmlns="http://schemas.openxmlformats.org/spreadsheetml/2006/main" r="I61" s="39"/>
      <c xmlns="http://schemas.openxmlformats.org/spreadsheetml/2006/main" r="J61" s="39"/>
      <c xmlns="http://schemas.openxmlformats.org/spreadsheetml/2006/main" r="K61" s="39"/>
    </row>
    <row xmlns:x14ac="http://schemas.microsoft.com/office/spreadsheetml/2009/9/ac" xmlns="http://schemas.openxmlformats.org/spreadsheetml/2006/main" r="62" spans="1:11" x14ac:dyDescent="0.2">
      <c xmlns="http://schemas.openxmlformats.org/spreadsheetml/2006/main" r="A62" s="40">
        <v xmlns="http://schemas.openxmlformats.org/spreadsheetml/2006/main">2103</v>
      </c>
      <c xmlns="http://schemas.openxmlformats.org/spreadsheetml/2006/main" r="B62" s="43" t="s">
        <v xmlns="http://schemas.openxmlformats.org/spreadsheetml/2006/main">627</v>
      </c>
      <c xmlns="http://schemas.openxmlformats.org/spreadsheetml/2006/main" r="C62" s="39">
        <v xmlns="http://schemas.openxmlformats.org/spreadsheetml/2006/main">200000</v>
      </c>
      <c xmlns="http://schemas.openxmlformats.org/spreadsheetml/2006/main" r="D62" s="39"/>
      <c xmlns="http://schemas.openxmlformats.org/spreadsheetml/2006/main" r="E62" s="247">
        <v xmlns="http://schemas.openxmlformats.org/spreadsheetml/2006/main">0</v>
      </c>
      <c xmlns="http://schemas.openxmlformats.org/spreadsheetml/2006/main" r="F62" s="39"/>
      <c xmlns="http://schemas.openxmlformats.org/spreadsheetml/2006/main" r="G62" s="238"/>
      <c xmlns="http://schemas.openxmlformats.org/spreadsheetml/2006/main" r="H62" s="39"/>
      <c xmlns="http://schemas.openxmlformats.org/spreadsheetml/2006/main" r="I62" s="39"/>
      <c xmlns="http://schemas.openxmlformats.org/spreadsheetml/2006/main" r="J62" s="39">
        <v xmlns="http://schemas.openxmlformats.org/spreadsheetml/2006/main">0</v>
      </c>
      <c xmlns="http://schemas.openxmlformats.org/spreadsheetml/2006/main" r="K62" s="39">
        <v xmlns="http://schemas.openxmlformats.org/spreadsheetml/2006/main">0</v>
      </c>
    </row>
    <row xmlns:x14ac="http://schemas.microsoft.com/office/spreadsheetml/2009/9/ac" xmlns="http://schemas.openxmlformats.org/spreadsheetml/2006/main" r="63" spans="1:11" x14ac:dyDescent="0.2">
      <c xmlns="http://schemas.openxmlformats.org/spreadsheetml/2006/main" r="A63" s="40">
        <v xmlns="http://schemas.openxmlformats.org/spreadsheetml/2006/main">2102</v>
      </c>
      <c xmlns="http://schemas.openxmlformats.org/spreadsheetml/2006/main" r="B63" s="43" t="s">
        <v xmlns="http://schemas.openxmlformats.org/spreadsheetml/2006/main">628</v>
      </c>
      <c xmlns="http://schemas.openxmlformats.org/spreadsheetml/2006/main" r="C63" s="39">
        <v xmlns="http://schemas.openxmlformats.org/spreadsheetml/2006/main">0</v>
      </c>
      <c xmlns="http://schemas.openxmlformats.org/spreadsheetml/2006/main" r="D63" s="39">
        <f xmlns="http://schemas.openxmlformats.org/spreadsheetml/2006/main">80000</f>
        <v xmlns="http://schemas.openxmlformats.org/spreadsheetml/2006/main">80000</v>
      </c>
      <c xmlns="http://schemas.openxmlformats.org/spreadsheetml/2006/main" r="E63" s="247">
        <f xmlns="http://schemas.openxmlformats.org/spreadsheetml/2006/main">4180.94</f>
        <v xmlns="http://schemas.openxmlformats.org/spreadsheetml/2006/main">4180.9399999999996</v>
      </c>
      <c xmlns="http://schemas.openxmlformats.org/spreadsheetml/2006/main" r="F63" s="39" t="s">
        <v xmlns="http://schemas.openxmlformats.org/spreadsheetml/2006/main">629</v>
      </c>
      <c xmlns="http://schemas.openxmlformats.org/spreadsheetml/2006/main" r="G63" s="238"/>
      <c xmlns="http://schemas.openxmlformats.org/spreadsheetml/2006/main" r="H63" s="39"/>
      <c xmlns="http://schemas.openxmlformats.org/spreadsheetml/2006/main" r="I63" s="39"/>
      <c xmlns="http://schemas.openxmlformats.org/spreadsheetml/2006/main" r="J63" s="39"/>
      <c xmlns="http://schemas.openxmlformats.org/spreadsheetml/2006/main" r="K63" s="39"/>
    </row>
    <row xmlns:x14ac="http://schemas.microsoft.com/office/spreadsheetml/2009/9/ac" xmlns="http://schemas.openxmlformats.org/spreadsheetml/2006/main" r="64" spans="1:11" x14ac:dyDescent="0.2">
      <c xmlns="http://schemas.openxmlformats.org/spreadsheetml/2006/main" r="A64" s="40">
        <v xmlns="http://schemas.openxmlformats.org/spreadsheetml/2006/main">2104</v>
      </c>
      <c xmlns="http://schemas.openxmlformats.org/spreadsheetml/2006/main" r="B64" s="43" t="s">
        <v xmlns="http://schemas.openxmlformats.org/spreadsheetml/2006/main">630</v>
      </c>
      <c xmlns="http://schemas.openxmlformats.org/spreadsheetml/2006/main" r="C64" s="39">
        <v xmlns="http://schemas.openxmlformats.org/spreadsheetml/2006/main">200000</v>
      </c>
      <c xmlns="http://schemas.openxmlformats.org/spreadsheetml/2006/main" r="D64" s="39">
        <v xmlns="http://schemas.openxmlformats.org/spreadsheetml/2006/main">43035</v>
      </c>
      <c xmlns="http://schemas.openxmlformats.org/spreadsheetml/2006/main" r="E64" s="247">
        <v xmlns="http://schemas.openxmlformats.org/spreadsheetml/2006/main">14052.94</v>
      </c>
      <c xmlns="http://schemas.openxmlformats.org/spreadsheetml/2006/main" r="F64" s="39" t="s">
        <v xmlns="http://schemas.openxmlformats.org/spreadsheetml/2006/main">631</v>
      </c>
      <c xmlns="http://schemas.openxmlformats.org/spreadsheetml/2006/main" r="G64" s="238"/>
      <c xmlns="http://schemas.openxmlformats.org/spreadsheetml/2006/main" r="H64" s="39"/>
      <c xmlns="http://schemas.openxmlformats.org/spreadsheetml/2006/main" r="I64" s="39"/>
      <c xmlns="http://schemas.openxmlformats.org/spreadsheetml/2006/main" r="J64" s="39">
        <v xmlns="http://schemas.openxmlformats.org/spreadsheetml/2006/main">0</v>
      </c>
      <c xmlns="http://schemas.openxmlformats.org/spreadsheetml/2006/main" r="K64" s="39">
        <v xmlns="http://schemas.openxmlformats.org/spreadsheetml/2006/main">0</v>
      </c>
    </row>
    <row xmlns:x14ac="http://schemas.microsoft.com/office/spreadsheetml/2009/9/ac" xmlns="http://schemas.openxmlformats.org/spreadsheetml/2006/main" r="65" spans="1:11" x14ac:dyDescent="0.2">
      <c xmlns="http://schemas.openxmlformats.org/spreadsheetml/2006/main" r="A65" s="40">
        <v xmlns="http://schemas.openxmlformats.org/spreadsheetml/2006/main">2104</v>
      </c>
      <c xmlns="http://schemas.openxmlformats.org/spreadsheetml/2006/main" r="B65" s="43" t="s">
        <v xmlns="http://schemas.openxmlformats.org/spreadsheetml/2006/main">632</v>
      </c>
      <c xmlns="http://schemas.openxmlformats.org/spreadsheetml/2006/main" r="C65" s="39">
        <v xmlns="http://schemas.openxmlformats.org/spreadsheetml/2006/main">0</v>
      </c>
      <c xmlns="http://schemas.openxmlformats.org/spreadsheetml/2006/main" r="D65" s="39">
        <v xmlns="http://schemas.openxmlformats.org/spreadsheetml/2006/main">170000</v>
      </c>
      <c xmlns="http://schemas.openxmlformats.org/spreadsheetml/2006/main" r="E65" s="247">
        <f xmlns="http://schemas.openxmlformats.org/spreadsheetml/2006/main">4938.9+30000+260</f>
        <v xmlns="http://schemas.openxmlformats.org/spreadsheetml/2006/main">35198.9</v>
      </c>
      <c xmlns="http://schemas.openxmlformats.org/spreadsheetml/2006/main" r="F65" s="39" t="s">
        <v xmlns="http://schemas.openxmlformats.org/spreadsheetml/2006/main">633</v>
      </c>
      <c xmlns="http://schemas.openxmlformats.org/spreadsheetml/2006/main" r="G65" s="238"/>
      <c xmlns="http://schemas.openxmlformats.org/spreadsheetml/2006/main" r="H65" s="39"/>
      <c xmlns="http://schemas.openxmlformats.org/spreadsheetml/2006/main" r="I65" s="39"/>
      <c xmlns="http://schemas.openxmlformats.org/spreadsheetml/2006/main" r="J65" s="39"/>
      <c xmlns="http://schemas.openxmlformats.org/spreadsheetml/2006/main" r="K65" s="39"/>
    </row>
    <row xmlns:x14ac="http://schemas.microsoft.com/office/spreadsheetml/2009/9/ac" xmlns="http://schemas.openxmlformats.org/spreadsheetml/2006/main" r="66" spans="1:11" ht="24" x14ac:dyDescent="0.2">
      <c xmlns="http://schemas.openxmlformats.org/spreadsheetml/2006/main" r="A66" s="40">
        <v xmlns="http://schemas.openxmlformats.org/spreadsheetml/2006/main">2105</v>
      </c>
      <c xmlns="http://schemas.openxmlformats.org/spreadsheetml/2006/main" r="B66" s="41" t="s">
        <v xmlns="http://schemas.openxmlformats.org/spreadsheetml/2006/main">634</v>
      </c>
      <c xmlns="http://schemas.openxmlformats.org/spreadsheetml/2006/main" r="C66" s="39">
        <v xmlns="http://schemas.openxmlformats.org/spreadsheetml/2006/main">100000</v>
      </c>
      <c xmlns="http://schemas.openxmlformats.org/spreadsheetml/2006/main" r="D66" s="39"/>
      <c xmlns="http://schemas.openxmlformats.org/spreadsheetml/2006/main" r="E66" s="39"/>
      <c xmlns="http://schemas.openxmlformats.org/spreadsheetml/2006/main" r="F66" s="39"/>
      <c xmlns="http://schemas.openxmlformats.org/spreadsheetml/2006/main" r="G66" s="238"/>
      <c xmlns="http://schemas.openxmlformats.org/spreadsheetml/2006/main" r="H66" s="39"/>
      <c xmlns="http://schemas.openxmlformats.org/spreadsheetml/2006/main" r="I66" s="39"/>
      <c xmlns="http://schemas.openxmlformats.org/spreadsheetml/2006/main" r="J66" s="39">
        <v xmlns="http://schemas.openxmlformats.org/spreadsheetml/2006/main">0</v>
      </c>
      <c xmlns="http://schemas.openxmlformats.org/spreadsheetml/2006/main" r="K66" s="39">
        <v xmlns="http://schemas.openxmlformats.org/spreadsheetml/2006/main">0</v>
      </c>
    </row>
    <row xmlns:x14ac="http://schemas.microsoft.com/office/spreadsheetml/2009/9/ac" xmlns="http://schemas.openxmlformats.org/spreadsheetml/2006/main" r="67" spans="1:11" x14ac:dyDescent="0.2">
      <c xmlns="http://schemas.openxmlformats.org/spreadsheetml/2006/main" r="A67" s="40">
        <v xmlns="http://schemas.openxmlformats.org/spreadsheetml/2006/main">2106</v>
      </c>
      <c xmlns="http://schemas.openxmlformats.org/spreadsheetml/2006/main" r="B67" s="43" t="s">
        <v xmlns="http://schemas.openxmlformats.org/spreadsheetml/2006/main">635</v>
      </c>
      <c xmlns="http://schemas.openxmlformats.org/spreadsheetml/2006/main" r="C67" s="39">
        <v xmlns="http://schemas.openxmlformats.org/spreadsheetml/2006/main">300000</v>
      </c>
      <c xmlns="http://schemas.openxmlformats.org/spreadsheetml/2006/main" r="D67" s="39">
        <v xmlns="http://schemas.openxmlformats.org/spreadsheetml/2006/main">15000</v>
      </c>
      <c xmlns="http://schemas.openxmlformats.org/spreadsheetml/2006/main" r="E67" s="247">
        <v xmlns="http://schemas.openxmlformats.org/spreadsheetml/2006/main">15000</v>
      </c>
      <c xmlns="http://schemas.openxmlformats.org/spreadsheetml/2006/main" r="F67" s="39" t="s">
        <v xmlns="http://schemas.openxmlformats.org/spreadsheetml/2006/main">636</v>
      </c>
      <c xmlns="http://schemas.openxmlformats.org/spreadsheetml/2006/main" r="G67" s="238"/>
      <c xmlns="http://schemas.openxmlformats.org/spreadsheetml/2006/main" r="H67" s="39"/>
      <c xmlns="http://schemas.openxmlformats.org/spreadsheetml/2006/main" r="I67" s="39"/>
      <c xmlns="http://schemas.openxmlformats.org/spreadsheetml/2006/main" r="J67" s="39">
        <v xmlns="http://schemas.openxmlformats.org/spreadsheetml/2006/main">300000</v>
      </c>
      <c xmlns="http://schemas.openxmlformats.org/spreadsheetml/2006/main" r="K67" s="39">
        <v xmlns="http://schemas.openxmlformats.org/spreadsheetml/2006/main">300000</v>
      </c>
    </row>
    <row xmlns:x14ac="http://schemas.microsoft.com/office/spreadsheetml/2009/9/ac" xmlns="http://schemas.openxmlformats.org/spreadsheetml/2006/main" r="68" spans="1:11" x14ac:dyDescent="0.2">
      <c xmlns="http://schemas.openxmlformats.org/spreadsheetml/2006/main" r="A68" s="40">
        <v xmlns="http://schemas.openxmlformats.org/spreadsheetml/2006/main">2106</v>
      </c>
      <c xmlns="http://schemas.openxmlformats.org/spreadsheetml/2006/main" r="B68" s="43" t="s">
        <v xmlns="http://schemas.openxmlformats.org/spreadsheetml/2006/main">637</v>
      </c>
      <c xmlns="http://schemas.openxmlformats.org/spreadsheetml/2006/main" r="C68" s="39">
        <v xmlns="http://schemas.openxmlformats.org/spreadsheetml/2006/main">0</v>
      </c>
      <c xmlns="http://schemas.openxmlformats.org/spreadsheetml/2006/main" r="D68" s="39">
        <v xmlns="http://schemas.openxmlformats.org/spreadsheetml/2006/main">50860</v>
      </c>
      <c xmlns="http://schemas.openxmlformats.org/spreadsheetml/2006/main" r="E68" s="247">
        <v xmlns="http://schemas.openxmlformats.org/spreadsheetml/2006/main">9800</v>
      </c>
      <c xmlns="http://schemas.openxmlformats.org/spreadsheetml/2006/main" r="F68" s="39" t="s">
        <v xmlns="http://schemas.openxmlformats.org/spreadsheetml/2006/main">638</v>
      </c>
      <c xmlns="http://schemas.openxmlformats.org/spreadsheetml/2006/main" r="G68" s="238"/>
      <c xmlns="http://schemas.openxmlformats.org/spreadsheetml/2006/main" r="H68" s="39"/>
      <c xmlns="http://schemas.openxmlformats.org/spreadsheetml/2006/main" r="I68" s="39"/>
      <c xmlns="http://schemas.openxmlformats.org/spreadsheetml/2006/main" r="J68" s="39"/>
      <c xmlns="http://schemas.openxmlformats.org/spreadsheetml/2006/main" r="K68" s="39"/>
    </row>
    <row xmlns:x14ac="http://schemas.microsoft.com/office/spreadsheetml/2009/9/ac" xmlns="http://schemas.openxmlformats.org/spreadsheetml/2006/main" r="69" spans="1:11" x14ac:dyDescent="0.2">
      <c xmlns="http://schemas.openxmlformats.org/spreadsheetml/2006/main" r="A69" s="40">
        <v xmlns="http://schemas.openxmlformats.org/spreadsheetml/2006/main">2107</v>
      </c>
      <c xmlns="http://schemas.openxmlformats.org/spreadsheetml/2006/main" r="B69" s="44" t="s">
        <v xmlns="http://schemas.openxmlformats.org/spreadsheetml/2006/main">639</v>
      </c>
      <c xmlns="http://schemas.openxmlformats.org/spreadsheetml/2006/main" r="C69" s="39">
        <v xmlns="http://schemas.openxmlformats.org/spreadsheetml/2006/main">50000</v>
      </c>
      <c xmlns="http://schemas.openxmlformats.org/spreadsheetml/2006/main" r="D69" s="39">
        <v xmlns="http://schemas.openxmlformats.org/spreadsheetml/2006/main">64501</v>
      </c>
      <c xmlns="http://schemas.openxmlformats.org/spreadsheetml/2006/main" r="E69" s="39">
        <v xmlns="http://schemas.openxmlformats.org/spreadsheetml/2006/main">0.28999999999999998</v>
      </c>
      <c xmlns="http://schemas.openxmlformats.org/spreadsheetml/2006/main" r="F69" s="39" t="s">
        <v xmlns="http://schemas.openxmlformats.org/spreadsheetml/2006/main">640</v>
      </c>
      <c xmlns="http://schemas.openxmlformats.org/spreadsheetml/2006/main" r="G69" s="238"/>
      <c xmlns="http://schemas.openxmlformats.org/spreadsheetml/2006/main" r="H69" s="39"/>
      <c xmlns="http://schemas.openxmlformats.org/spreadsheetml/2006/main" r="I69" s="39"/>
      <c xmlns="http://schemas.openxmlformats.org/spreadsheetml/2006/main" r="J69" s="39">
        <v xmlns="http://schemas.openxmlformats.org/spreadsheetml/2006/main">50000</v>
      </c>
      <c xmlns="http://schemas.openxmlformats.org/spreadsheetml/2006/main" r="K69" s="39">
        <v xmlns="http://schemas.openxmlformats.org/spreadsheetml/2006/main">50000</v>
      </c>
    </row>
    <row xmlns:x14ac="http://schemas.microsoft.com/office/spreadsheetml/2009/9/ac" xmlns="http://schemas.openxmlformats.org/spreadsheetml/2006/main" r="70" spans="1:11" x14ac:dyDescent="0.2">
      <c xmlns="http://schemas.openxmlformats.org/spreadsheetml/2006/main" r="A70" s="40">
        <v xmlns="http://schemas.openxmlformats.org/spreadsheetml/2006/main">2107</v>
      </c>
      <c xmlns="http://schemas.openxmlformats.org/spreadsheetml/2006/main" r="B70" s="44" t="s">
        <v xmlns="http://schemas.openxmlformats.org/spreadsheetml/2006/main">641</v>
      </c>
      <c xmlns="http://schemas.openxmlformats.org/spreadsheetml/2006/main" r="C70" s="39">
        <v xmlns="http://schemas.openxmlformats.org/spreadsheetml/2006/main">150000</v>
      </c>
      <c xmlns="http://schemas.openxmlformats.org/spreadsheetml/2006/main" r="D70" s="39"/>
      <c xmlns="http://schemas.openxmlformats.org/spreadsheetml/2006/main" r="E70" s="247">
        <v xmlns="http://schemas.openxmlformats.org/spreadsheetml/2006/main">0</v>
      </c>
      <c xmlns="http://schemas.openxmlformats.org/spreadsheetml/2006/main" r="F70" s="39"/>
      <c xmlns="http://schemas.openxmlformats.org/spreadsheetml/2006/main" r="G70" s="238"/>
      <c xmlns="http://schemas.openxmlformats.org/spreadsheetml/2006/main" r="H70" s="39"/>
      <c xmlns="http://schemas.openxmlformats.org/spreadsheetml/2006/main" r="I70" s="39"/>
      <c xmlns="http://schemas.openxmlformats.org/spreadsheetml/2006/main" r="J70" s="39">
        <v xmlns="http://schemas.openxmlformats.org/spreadsheetml/2006/main">150000</v>
      </c>
      <c xmlns="http://schemas.openxmlformats.org/spreadsheetml/2006/main" r="K70" s="39">
        <v xmlns="http://schemas.openxmlformats.org/spreadsheetml/2006/main">150000</v>
      </c>
    </row>
    <row xmlns:x14ac="http://schemas.microsoft.com/office/spreadsheetml/2009/9/ac" xmlns="http://schemas.openxmlformats.org/spreadsheetml/2006/main" r="71" spans="1:11" x14ac:dyDescent="0.2">
      <c xmlns="http://schemas.openxmlformats.org/spreadsheetml/2006/main" r="A71" s="40">
        <v xmlns="http://schemas.openxmlformats.org/spreadsheetml/2006/main">2107</v>
      </c>
      <c xmlns="http://schemas.openxmlformats.org/spreadsheetml/2006/main" r="B71" s="228" t="s">
        <v xmlns="http://schemas.openxmlformats.org/spreadsheetml/2006/main">642</v>
      </c>
      <c xmlns="http://schemas.openxmlformats.org/spreadsheetml/2006/main" r="C71" s="39">
        <v xmlns="http://schemas.openxmlformats.org/spreadsheetml/2006/main">0</v>
      </c>
      <c xmlns="http://schemas.openxmlformats.org/spreadsheetml/2006/main" r="D71" s="39">
        <v xmlns="http://schemas.openxmlformats.org/spreadsheetml/2006/main">33922</v>
      </c>
      <c xmlns="http://schemas.openxmlformats.org/spreadsheetml/2006/main" r="E71" s="247">
        <v xmlns="http://schemas.openxmlformats.org/spreadsheetml/2006/main">33922</v>
      </c>
      <c xmlns="http://schemas.openxmlformats.org/spreadsheetml/2006/main" r="F71" s="39" t="s">
        <v xmlns="http://schemas.openxmlformats.org/spreadsheetml/2006/main">643</v>
      </c>
      <c xmlns="http://schemas.openxmlformats.org/spreadsheetml/2006/main" r="G71" s="238">
        <f xmlns="http://schemas.openxmlformats.org/spreadsheetml/2006/main">22547.91+15783.54</f>
        <v xmlns="http://schemas.openxmlformats.org/spreadsheetml/2006/main">38331.449999999997</v>
      </c>
      <c xmlns="http://schemas.openxmlformats.org/spreadsheetml/2006/main" r="H71" s="39" t="s">
        <v xmlns="http://schemas.openxmlformats.org/spreadsheetml/2006/main">644</v>
      </c>
      <c xmlns="http://schemas.openxmlformats.org/spreadsheetml/2006/main" r="I71" s="39"/>
      <c xmlns="http://schemas.openxmlformats.org/spreadsheetml/2006/main" r="J71" s="39"/>
      <c xmlns="http://schemas.openxmlformats.org/spreadsheetml/2006/main" r="K71" s="39"/>
    </row>
    <row xmlns:x14ac="http://schemas.microsoft.com/office/spreadsheetml/2009/9/ac" xmlns="http://schemas.openxmlformats.org/spreadsheetml/2006/main" r="72" spans="1:11" x14ac:dyDescent="0.2">
      <c xmlns="http://schemas.openxmlformats.org/spreadsheetml/2006/main" r="A72" s="40">
        <v xmlns="http://schemas.openxmlformats.org/spreadsheetml/2006/main">2108</v>
      </c>
      <c xmlns="http://schemas.openxmlformats.org/spreadsheetml/2006/main" r="B72" s="43" t="s">
        <v xmlns="http://schemas.openxmlformats.org/spreadsheetml/2006/main">645</v>
      </c>
      <c xmlns="http://schemas.openxmlformats.org/spreadsheetml/2006/main" r="C72" s="39">
        <v xmlns="http://schemas.openxmlformats.org/spreadsheetml/2006/main">100000</v>
      </c>
      <c xmlns="http://schemas.openxmlformats.org/spreadsheetml/2006/main" r="D72" s="39">
        <v xmlns="http://schemas.openxmlformats.org/spreadsheetml/2006/main">49406</v>
      </c>
      <c xmlns="http://schemas.openxmlformats.org/spreadsheetml/2006/main" r="E72" s="247">
        <v xmlns="http://schemas.openxmlformats.org/spreadsheetml/2006/main">4450.66</v>
      </c>
      <c xmlns="http://schemas.openxmlformats.org/spreadsheetml/2006/main" r="F72" s="39" t="s">
        <v xmlns="http://schemas.openxmlformats.org/spreadsheetml/2006/main">646</v>
      </c>
      <c xmlns="http://schemas.openxmlformats.org/spreadsheetml/2006/main" r="G72" s="238"/>
      <c xmlns="http://schemas.openxmlformats.org/spreadsheetml/2006/main" r="H72" s="39"/>
      <c xmlns="http://schemas.openxmlformats.org/spreadsheetml/2006/main" r="I72" s="39"/>
      <c xmlns="http://schemas.openxmlformats.org/spreadsheetml/2006/main" r="J72" s="39">
        <v xmlns="http://schemas.openxmlformats.org/spreadsheetml/2006/main">100000</v>
      </c>
      <c xmlns="http://schemas.openxmlformats.org/spreadsheetml/2006/main" r="K72" s="39">
        <v xmlns="http://schemas.openxmlformats.org/spreadsheetml/2006/main">100000</v>
      </c>
    </row>
    <row xmlns:x14ac="http://schemas.microsoft.com/office/spreadsheetml/2009/9/ac" xmlns="http://schemas.openxmlformats.org/spreadsheetml/2006/main" r="73" spans="1:11" x14ac:dyDescent="0.2">
      <c xmlns="http://schemas.openxmlformats.org/spreadsheetml/2006/main" r="A73" s="40">
        <v xmlns="http://schemas.openxmlformats.org/spreadsheetml/2006/main">2108</v>
      </c>
      <c xmlns="http://schemas.openxmlformats.org/spreadsheetml/2006/main" r="B73" s="43" t="s">
        <v xmlns="http://schemas.openxmlformats.org/spreadsheetml/2006/main">647</v>
      </c>
      <c xmlns="http://schemas.openxmlformats.org/spreadsheetml/2006/main" r="C73" s="39">
        <v xmlns="http://schemas.openxmlformats.org/spreadsheetml/2006/main">0</v>
      </c>
      <c xmlns="http://schemas.openxmlformats.org/spreadsheetml/2006/main" r="D73" s="39">
        <v xmlns="http://schemas.openxmlformats.org/spreadsheetml/2006/main">25000</v>
      </c>
      <c xmlns="http://schemas.openxmlformats.org/spreadsheetml/2006/main" r="E73" s="39">
        <v xmlns="http://schemas.openxmlformats.org/spreadsheetml/2006/main">0</v>
      </c>
      <c xmlns="http://schemas.openxmlformats.org/spreadsheetml/2006/main" r="F73" s="39" t="s">
        <v xmlns="http://schemas.openxmlformats.org/spreadsheetml/2006/main">648</v>
      </c>
      <c xmlns="http://schemas.openxmlformats.org/spreadsheetml/2006/main" r="G73" s="238"/>
      <c xmlns="http://schemas.openxmlformats.org/spreadsheetml/2006/main" r="H73" s="39"/>
      <c xmlns="http://schemas.openxmlformats.org/spreadsheetml/2006/main" r="I73" s="39"/>
      <c xmlns="http://schemas.openxmlformats.org/spreadsheetml/2006/main" r="J73" s="39"/>
      <c xmlns="http://schemas.openxmlformats.org/spreadsheetml/2006/main" r="K73" s="39"/>
    </row>
    <row xmlns:x14ac="http://schemas.microsoft.com/office/spreadsheetml/2009/9/ac" xmlns="http://schemas.openxmlformats.org/spreadsheetml/2006/main" r="74" spans="1:11" x14ac:dyDescent="0.2">
      <c xmlns="http://schemas.openxmlformats.org/spreadsheetml/2006/main" r="A74" s="40">
        <v xmlns="http://schemas.openxmlformats.org/spreadsheetml/2006/main">2109</v>
      </c>
      <c xmlns="http://schemas.openxmlformats.org/spreadsheetml/2006/main" r="B74" s="43" t="s">
        <v xmlns="http://schemas.openxmlformats.org/spreadsheetml/2006/main">649</v>
      </c>
      <c xmlns="http://schemas.openxmlformats.org/spreadsheetml/2006/main" r="C74" s="39">
        <v xmlns="http://schemas.openxmlformats.org/spreadsheetml/2006/main">30000</v>
      </c>
      <c xmlns="http://schemas.openxmlformats.org/spreadsheetml/2006/main" r="D74" s="39"/>
      <c xmlns="http://schemas.openxmlformats.org/spreadsheetml/2006/main" r="E74" s="39"/>
      <c xmlns="http://schemas.openxmlformats.org/spreadsheetml/2006/main" r="F74" s="39"/>
      <c xmlns="http://schemas.openxmlformats.org/spreadsheetml/2006/main" r="G74" s="238"/>
      <c xmlns="http://schemas.openxmlformats.org/spreadsheetml/2006/main" r="H74" s="39"/>
      <c xmlns="http://schemas.openxmlformats.org/spreadsheetml/2006/main" r="I74" s="39"/>
      <c xmlns="http://schemas.openxmlformats.org/spreadsheetml/2006/main" r="J74" s="39">
        <v xmlns="http://schemas.openxmlformats.org/spreadsheetml/2006/main">30000</v>
      </c>
      <c xmlns="http://schemas.openxmlformats.org/spreadsheetml/2006/main" r="K74" s="39">
        <v xmlns="http://schemas.openxmlformats.org/spreadsheetml/2006/main">30000</v>
      </c>
    </row>
    <row xmlns:x14ac="http://schemas.microsoft.com/office/spreadsheetml/2009/9/ac" xmlns="http://schemas.openxmlformats.org/spreadsheetml/2006/main" r="75" spans="1:11" x14ac:dyDescent="0.2">
      <c xmlns="http://schemas.openxmlformats.org/spreadsheetml/2006/main" r="A75" s="40">
        <v xmlns="http://schemas.openxmlformats.org/spreadsheetml/2006/main">2109</v>
      </c>
      <c xmlns="http://schemas.openxmlformats.org/spreadsheetml/2006/main" r="B75" s="43" t="s">
        <v xmlns="http://schemas.openxmlformats.org/spreadsheetml/2006/main">650</v>
      </c>
      <c xmlns="http://schemas.openxmlformats.org/spreadsheetml/2006/main" r="C75" s="39">
        <v xmlns="http://schemas.openxmlformats.org/spreadsheetml/2006/main">0</v>
      </c>
      <c xmlns="http://schemas.openxmlformats.org/spreadsheetml/2006/main" r="D75" s="39">
        <v xmlns="http://schemas.openxmlformats.org/spreadsheetml/2006/main">24810</v>
      </c>
      <c xmlns="http://schemas.openxmlformats.org/spreadsheetml/2006/main" r="E75" s="247">
        <v xmlns="http://schemas.openxmlformats.org/spreadsheetml/2006/main">24810</v>
      </c>
      <c xmlns="http://schemas.openxmlformats.org/spreadsheetml/2006/main" r="F75" s="39" t="s">
        <v xmlns="http://schemas.openxmlformats.org/spreadsheetml/2006/main">651</v>
      </c>
      <c xmlns="http://schemas.openxmlformats.org/spreadsheetml/2006/main" r="G75" s="238"/>
      <c xmlns="http://schemas.openxmlformats.org/spreadsheetml/2006/main" r="H75" s="39"/>
      <c xmlns="http://schemas.openxmlformats.org/spreadsheetml/2006/main" r="I75" s="39"/>
      <c xmlns="http://schemas.openxmlformats.org/spreadsheetml/2006/main" r="J75" s="39"/>
      <c xmlns="http://schemas.openxmlformats.org/spreadsheetml/2006/main" r="K75" s="39"/>
    </row>
    <row xmlns:x14ac="http://schemas.microsoft.com/office/spreadsheetml/2009/9/ac" xmlns="http://schemas.openxmlformats.org/spreadsheetml/2006/main" r="76" spans="1:11" x14ac:dyDescent="0.2">
      <c xmlns="http://schemas.openxmlformats.org/spreadsheetml/2006/main" r="A76" s="40">
        <v xmlns="http://schemas.openxmlformats.org/spreadsheetml/2006/main">2110</v>
      </c>
      <c xmlns="http://schemas.openxmlformats.org/spreadsheetml/2006/main" r="B76" s="43" t="s">
        <v xmlns="http://schemas.openxmlformats.org/spreadsheetml/2006/main">652</v>
      </c>
      <c xmlns="http://schemas.openxmlformats.org/spreadsheetml/2006/main" r="C76" s="39">
        <v xmlns="http://schemas.openxmlformats.org/spreadsheetml/2006/main">20000</v>
      </c>
      <c xmlns="http://schemas.openxmlformats.org/spreadsheetml/2006/main" r="D76" s="39"/>
      <c xmlns="http://schemas.openxmlformats.org/spreadsheetml/2006/main" r="E76" s="39"/>
      <c xmlns="http://schemas.openxmlformats.org/spreadsheetml/2006/main" r="F76" s="39"/>
      <c xmlns="http://schemas.openxmlformats.org/spreadsheetml/2006/main" r="G76" s="238"/>
      <c xmlns="http://schemas.openxmlformats.org/spreadsheetml/2006/main" r="H76" s="39"/>
      <c xmlns="http://schemas.openxmlformats.org/spreadsheetml/2006/main" r="I76" s="39"/>
      <c xmlns="http://schemas.openxmlformats.org/spreadsheetml/2006/main" r="J76" s="39">
        <v xmlns="http://schemas.openxmlformats.org/spreadsheetml/2006/main">20000</v>
      </c>
      <c xmlns="http://schemas.openxmlformats.org/spreadsheetml/2006/main" r="K76" s="39">
        <v xmlns="http://schemas.openxmlformats.org/spreadsheetml/2006/main">20000</v>
      </c>
    </row>
    <row xmlns:x14ac="http://schemas.microsoft.com/office/spreadsheetml/2009/9/ac" xmlns="http://schemas.openxmlformats.org/spreadsheetml/2006/main" r="77" spans="1:11" x14ac:dyDescent="0.2">
      <c xmlns="http://schemas.openxmlformats.org/spreadsheetml/2006/main" r="A77" s="40">
        <v xmlns="http://schemas.openxmlformats.org/spreadsheetml/2006/main">2110</v>
      </c>
      <c xmlns="http://schemas.openxmlformats.org/spreadsheetml/2006/main" r="B77" s="43" t="s">
        <v xmlns="http://schemas.openxmlformats.org/spreadsheetml/2006/main">653</v>
      </c>
      <c xmlns="http://schemas.openxmlformats.org/spreadsheetml/2006/main" r="C77" s="39">
        <v xmlns="http://schemas.openxmlformats.org/spreadsheetml/2006/main">0</v>
      </c>
      <c xmlns="http://schemas.openxmlformats.org/spreadsheetml/2006/main" r="D77" s="39">
        <v xmlns="http://schemas.openxmlformats.org/spreadsheetml/2006/main">10000</v>
      </c>
      <c xmlns="http://schemas.openxmlformats.org/spreadsheetml/2006/main" r="E77" s="247">
        <v xmlns="http://schemas.openxmlformats.org/spreadsheetml/2006/main">10000</v>
      </c>
      <c xmlns="http://schemas.openxmlformats.org/spreadsheetml/2006/main" r="F77" s="39" t="s">
        <v xmlns="http://schemas.openxmlformats.org/spreadsheetml/2006/main">654</v>
      </c>
      <c xmlns="http://schemas.openxmlformats.org/spreadsheetml/2006/main" r="G77" s="238">
        <v xmlns="http://schemas.openxmlformats.org/spreadsheetml/2006/main">40000</v>
      </c>
      <c xmlns="http://schemas.openxmlformats.org/spreadsheetml/2006/main" r="H77" s="39" t="s">
        <v xmlns="http://schemas.openxmlformats.org/spreadsheetml/2006/main">655</v>
      </c>
      <c xmlns="http://schemas.openxmlformats.org/spreadsheetml/2006/main" r="I77" s="39"/>
      <c xmlns="http://schemas.openxmlformats.org/spreadsheetml/2006/main" r="J77" s="39"/>
      <c xmlns="http://schemas.openxmlformats.org/spreadsheetml/2006/main" r="K77" s="39"/>
    </row>
    <row xmlns:x14ac="http://schemas.microsoft.com/office/spreadsheetml/2009/9/ac" xmlns="http://schemas.openxmlformats.org/spreadsheetml/2006/main" r="78" spans="1:11" ht="36" x14ac:dyDescent="0.2">
      <c xmlns="http://schemas.openxmlformats.org/spreadsheetml/2006/main" r="A78" s="40">
        <v xmlns="http://schemas.openxmlformats.org/spreadsheetml/2006/main">2111</v>
      </c>
      <c xmlns="http://schemas.openxmlformats.org/spreadsheetml/2006/main" r="B78" s="43" t="s">
        <v xmlns="http://schemas.openxmlformats.org/spreadsheetml/2006/main">656</v>
      </c>
      <c xmlns="http://schemas.openxmlformats.org/spreadsheetml/2006/main" r="C78" s="39">
        <v xmlns="http://schemas.openxmlformats.org/spreadsheetml/2006/main">1300000</v>
      </c>
      <c xmlns="http://schemas.openxmlformats.org/spreadsheetml/2006/main" r="D78" s="39">
        <f xmlns="http://schemas.openxmlformats.org/spreadsheetml/2006/main">672714.58+438719+470748</f>
        <v xmlns="http://schemas.openxmlformats.org/spreadsheetml/2006/main">1582181.58</v>
      </c>
      <c xmlns="http://schemas.openxmlformats.org/spreadsheetml/2006/main" r="E78" s="247">
        <f xmlns="http://schemas.openxmlformats.org/spreadsheetml/2006/main">697624+438719+470748</f>
        <v xmlns="http://schemas.openxmlformats.org/spreadsheetml/2006/main">1607091</v>
      </c>
      <c xmlns="http://schemas.openxmlformats.org/spreadsheetml/2006/main" r="F78" s="258" t="s">
        <v xmlns="http://schemas.openxmlformats.org/spreadsheetml/2006/main">657</v>
      </c>
      <c xmlns="http://schemas.openxmlformats.org/spreadsheetml/2006/main" r="G78" s="238"/>
      <c xmlns="http://schemas.openxmlformats.org/spreadsheetml/2006/main" r="H78" s="39"/>
      <c xmlns="http://schemas.openxmlformats.org/spreadsheetml/2006/main" r="I78" s="39"/>
      <c xmlns="http://schemas.openxmlformats.org/spreadsheetml/2006/main" r="J78" s="39">
        <v xmlns="http://schemas.openxmlformats.org/spreadsheetml/2006/main">0</v>
      </c>
      <c xmlns="http://schemas.openxmlformats.org/spreadsheetml/2006/main" r="K78" s="39">
        <v xmlns="http://schemas.openxmlformats.org/spreadsheetml/2006/main">0</v>
      </c>
    </row>
    <row xmlns:x14ac="http://schemas.microsoft.com/office/spreadsheetml/2009/9/ac" xmlns="http://schemas.openxmlformats.org/spreadsheetml/2006/main" r="79" spans="1:11" x14ac:dyDescent="0.2">
      <c xmlns="http://schemas.openxmlformats.org/spreadsheetml/2006/main" r="A79" s="40">
        <v xmlns="http://schemas.openxmlformats.org/spreadsheetml/2006/main">2111</v>
      </c>
      <c xmlns="http://schemas.openxmlformats.org/spreadsheetml/2006/main" r="B79" s="43" t="s">
        <v xmlns="http://schemas.openxmlformats.org/spreadsheetml/2006/main">658</v>
      </c>
      <c xmlns="http://schemas.openxmlformats.org/spreadsheetml/2006/main" r="C79" s="39">
        <v xmlns="http://schemas.openxmlformats.org/spreadsheetml/2006/main">0</v>
      </c>
      <c xmlns="http://schemas.openxmlformats.org/spreadsheetml/2006/main" r="D79" s="39">
        <v xmlns="http://schemas.openxmlformats.org/spreadsheetml/2006/main">22124</v>
      </c>
      <c xmlns="http://schemas.openxmlformats.org/spreadsheetml/2006/main" r="E79" s="39">
        <v xmlns="http://schemas.openxmlformats.org/spreadsheetml/2006/main">0</v>
      </c>
      <c xmlns="http://schemas.openxmlformats.org/spreadsheetml/2006/main" r="F79" s="39" t="s">
        <v xmlns="http://schemas.openxmlformats.org/spreadsheetml/2006/main">659</v>
      </c>
      <c xmlns="http://schemas.openxmlformats.org/spreadsheetml/2006/main" r="G79" s="238"/>
      <c xmlns="http://schemas.openxmlformats.org/spreadsheetml/2006/main" r="H79" s="39"/>
      <c xmlns="http://schemas.openxmlformats.org/spreadsheetml/2006/main" r="I79" s="39"/>
      <c xmlns="http://schemas.openxmlformats.org/spreadsheetml/2006/main" r="J79" s="39"/>
      <c xmlns="http://schemas.openxmlformats.org/spreadsheetml/2006/main" r="K79" s="39"/>
    </row>
    <row xmlns:x14ac="http://schemas.microsoft.com/office/spreadsheetml/2009/9/ac" xmlns="http://schemas.openxmlformats.org/spreadsheetml/2006/main" r="80" spans="1:11" x14ac:dyDescent="0.2">
      <c xmlns="http://schemas.openxmlformats.org/spreadsheetml/2006/main" r="A80" s="40">
        <v xmlns="http://schemas.openxmlformats.org/spreadsheetml/2006/main">2112</v>
      </c>
      <c xmlns="http://schemas.openxmlformats.org/spreadsheetml/2006/main" r="B80" s="43" t="s">
        <v xmlns="http://schemas.openxmlformats.org/spreadsheetml/2006/main">660</v>
      </c>
      <c xmlns="http://schemas.openxmlformats.org/spreadsheetml/2006/main" r="C80" s="39">
        <v xmlns="http://schemas.openxmlformats.org/spreadsheetml/2006/main">0</v>
      </c>
      <c xmlns="http://schemas.openxmlformats.org/spreadsheetml/2006/main" r="D80" s="238">
        <v xmlns="http://schemas.openxmlformats.org/spreadsheetml/2006/main">3918545</v>
      </c>
      <c xmlns="http://schemas.openxmlformats.org/spreadsheetml/2006/main" r="E80" s="278">
        <v xmlns="http://schemas.openxmlformats.org/spreadsheetml/2006/main">82070.69</v>
      </c>
      <c xmlns="http://schemas.openxmlformats.org/spreadsheetml/2006/main" r="F80" s="39" t="s">
        <v xmlns="http://schemas.openxmlformats.org/spreadsheetml/2006/main">661</v>
      </c>
      <c xmlns="http://schemas.openxmlformats.org/spreadsheetml/2006/main" r="G80" s="238">
        <v xmlns="http://schemas.openxmlformats.org/spreadsheetml/2006/main">2104032</v>
      </c>
      <c xmlns="http://schemas.openxmlformats.org/spreadsheetml/2006/main" r="H80" s="39" t="s">
        <v xmlns="http://schemas.openxmlformats.org/spreadsheetml/2006/main">662</v>
      </c>
      <c xmlns="http://schemas.openxmlformats.org/spreadsheetml/2006/main" r="I80" s="39"/>
      <c xmlns="http://schemas.openxmlformats.org/spreadsheetml/2006/main" r="J80" s="39">
        <v xmlns="http://schemas.openxmlformats.org/spreadsheetml/2006/main">2600000</v>
      </c>
      <c xmlns="http://schemas.openxmlformats.org/spreadsheetml/2006/main" r="K80" s="39">
        <v xmlns="http://schemas.openxmlformats.org/spreadsheetml/2006/main">2600000</v>
      </c>
    </row>
    <row xmlns:x14ac="http://schemas.microsoft.com/office/spreadsheetml/2009/9/ac" xmlns="http://schemas.openxmlformats.org/spreadsheetml/2006/main" r="81" spans="1:11" x14ac:dyDescent="0.2">
      <c xmlns="http://schemas.openxmlformats.org/spreadsheetml/2006/main" r="A81" s="40">
        <v xmlns="http://schemas.openxmlformats.org/spreadsheetml/2006/main">2112</v>
      </c>
      <c xmlns="http://schemas.openxmlformats.org/spreadsheetml/2006/main" r="B81" s="43" t="s">
        <v xmlns="http://schemas.openxmlformats.org/spreadsheetml/2006/main">663</v>
      </c>
      <c xmlns="http://schemas.openxmlformats.org/spreadsheetml/2006/main" r="C81" s="39">
        <v xmlns="http://schemas.openxmlformats.org/spreadsheetml/2006/main">0</v>
      </c>
      <c xmlns="http://schemas.openxmlformats.org/spreadsheetml/2006/main" r="D81" s="39">
        <v xmlns="http://schemas.openxmlformats.org/spreadsheetml/2006/main">10798</v>
      </c>
      <c xmlns="http://schemas.openxmlformats.org/spreadsheetml/2006/main" r="E81" s="39">
        <v xmlns="http://schemas.openxmlformats.org/spreadsheetml/2006/main">0</v>
      </c>
      <c xmlns="http://schemas.openxmlformats.org/spreadsheetml/2006/main" r="F81" s="39" t="s">
        <v xmlns="http://schemas.openxmlformats.org/spreadsheetml/2006/main">664</v>
      </c>
      <c xmlns="http://schemas.openxmlformats.org/spreadsheetml/2006/main" r="G81" s="238"/>
      <c xmlns="http://schemas.openxmlformats.org/spreadsheetml/2006/main" r="H81" s="39"/>
      <c xmlns="http://schemas.openxmlformats.org/spreadsheetml/2006/main" r="I81" s="39"/>
      <c xmlns="http://schemas.openxmlformats.org/spreadsheetml/2006/main" r="J81" s="39"/>
      <c xmlns="http://schemas.openxmlformats.org/spreadsheetml/2006/main" r="K81" s="39"/>
    </row>
    <row xmlns:x14ac="http://schemas.microsoft.com/office/spreadsheetml/2009/9/ac" xmlns="http://schemas.openxmlformats.org/spreadsheetml/2006/main" r="82" spans="1:11" x14ac:dyDescent="0.2">
      <c xmlns="http://schemas.openxmlformats.org/spreadsheetml/2006/main" r="A82" s="40">
        <v xmlns="http://schemas.openxmlformats.org/spreadsheetml/2006/main">2113</v>
      </c>
      <c xmlns="http://schemas.openxmlformats.org/spreadsheetml/2006/main" r="B82" s="43" t="s">
        <v xmlns="http://schemas.openxmlformats.org/spreadsheetml/2006/main">665</v>
      </c>
      <c xmlns="http://schemas.openxmlformats.org/spreadsheetml/2006/main" r="C82" s="39">
        <v xmlns="http://schemas.openxmlformats.org/spreadsheetml/2006/main">0</v>
      </c>
      <c xmlns="http://schemas.openxmlformats.org/spreadsheetml/2006/main" r="D82" s="39">
        <v xmlns="http://schemas.openxmlformats.org/spreadsheetml/2006/main">25176</v>
      </c>
      <c xmlns="http://schemas.openxmlformats.org/spreadsheetml/2006/main" r="E82" s="247">
        <v xmlns="http://schemas.openxmlformats.org/spreadsheetml/2006/main">2753.22</v>
      </c>
      <c xmlns="http://schemas.openxmlformats.org/spreadsheetml/2006/main" r="F82" s="39" t="s">
        <v xmlns="http://schemas.openxmlformats.org/spreadsheetml/2006/main">666</v>
      </c>
      <c xmlns="http://schemas.openxmlformats.org/spreadsheetml/2006/main" r="G82" s="238"/>
      <c xmlns="http://schemas.openxmlformats.org/spreadsheetml/2006/main" r="H82" s="39"/>
      <c xmlns="http://schemas.openxmlformats.org/spreadsheetml/2006/main" r="I82" s="39"/>
      <c xmlns="http://schemas.openxmlformats.org/spreadsheetml/2006/main" r="J82" s="39"/>
      <c xmlns="http://schemas.openxmlformats.org/spreadsheetml/2006/main" r="K82" s="39"/>
    </row>
    <row xmlns:x14ac="http://schemas.microsoft.com/office/spreadsheetml/2009/9/ac" xmlns="http://schemas.openxmlformats.org/spreadsheetml/2006/main" r="83" spans="1:11" x14ac:dyDescent="0.2">
      <c xmlns="http://schemas.openxmlformats.org/spreadsheetml/2006/main" r="A83" s="40">
        <v xmlns="http://schemas.openxmlformats.org/spreadsheetml/2006/main">2114</v>
      </c>
      <c xmlns="http://schemas.openxmlformats.org/spreadsheetml/2006/main" r="B83" s="43" t="s">
        <v xmlns="http://schemas.openxmlformats.org/spreadsheetml/2006/main">667</v>
      </c>
      <c xmlns="http://schemas.openxmlformats.org/spreadsheetml/2006/main" r="C83" s="39">
        <v xmlns="http://schemas.openxmlformats.org/spreadsheetml/2006/main">0</v>
      </c>
      <c xmlns="http://schemas.openxmlformats.org/spreadsheetml/2006/main" r="D83" s="39">
        <v xmlns="http://schemas.openxmlformats.org/spreadsheetml/2006/main">13381</v>
      </c>
      <c xmlns="http://schemas.openxmlformats.org/spreadsheetml/2006/main" r="E83" s="39">
        <v xmlns="http://schemas.openxmlformats.org/spreadsheetml/2006/main">0</v>
      </c>
      <c xmlns="http://schemas.openxmlformats.org/spreadsheetml/2006/main" r="F83" s="39" t="s">
        <v xmlns="http://schemas.openxmlformats.org/spreadsheetml/2006/main">668</v>
      </c>
      <c xmlns="http://schemas.openxmlformats.org/spreadsheetml/2006/main" r="G83" s="238"/>
      <c xmlns="http://schemas.openxmlformats.org/spreadsheetml/2006/main" r="H83" s="39"/>
      <c xmlns="http://schemas.openxmlformats.org/spreadsheetml/2006/main" r="I83" s="39"/>
      <c xmlns="http://schemas.openxmlformats.org/spreadsheetml/2006/main" r="J83" s="39"/>
      <c xmlns="http://schemas.openxmlformats.org/spreadsheetml/2006/main" r="K83" s="39"/>
    </row>
    <row xmlns:x14ac="http://schemas.microsoft.com/office/spreadsheetml/2009/9/ac" xmlns="http://schemas.openxmlformats.org/spreadsheetml/2006/main" r="84" spans="1:11" x14ac:dyDescent="0.2">
      <c xmlns="http://schemas.openxmlformats.org/spreadsheetml/2006/main" r="A84" s="40">
        <v xmlns="http://schemas.openxmlformats.org/spreadsheetml/2006/main">2115</v>
      </c>
      <c xmlns="http://schemas.openxmlformats.org/spreadsheetml/2006/main" r="B84" s="43" t="s">
        <v xmlns="http://schemas.openxmlformats.org/spreadsheetml/2006/main">669</v>
      </c>
      <c xmlns="http://schemas.openxmlformats.org/spreadsheetml/2006/main" r="C84" s="39">
        <v xmlns="http://schemas.openxmlformats.org/spreadsheetml/2006/main">0</v>
      </c>
      <c xmlns="http://schemas.openxmlformats.org/spreadsheetml/2006/main" r="D84" s="39">
        <v xmlns="http://schemas.openxmlformats.org/spreadsheetml/2006/main">40700</v>
      </c>
      <c xmlns="http://schemas.openxmlformats.org/spreadsheetml/2006/main" r="E84" s="247">
        <v xmlns="http://schemas.openxmlformats.org/spreadsheetml/2006/main">5893.81</v>
      </c>
      <c xmlns="http://schemas.openxmlformats.org/spreadsheetml/2006/main" r="F84" s="39" t="s">
        <v xmlns="http://schemas.openxmlformats.org/spreadsheetml/2006/main">670</v>
      </c>
      <c xmlns="http://schemas.openxmlformats.org/spreadsheetml/2006/main" r="G84" s="238"/>
      <c xmlns="http://schemas.openxmlformats.org/spreadsheetml/2006/main" r="H84" s="39"/>
      <c xmlns="http://schemas.openxmlformats.org/spreadsheetml/2006/main" r="I84" s="39"/>
      <c xmlns="http://schemas.openxmlformats.org/spreadsheetml/2006/main" r="J84" s="39"/>
      <c xmlns="http://schemas.openxmlformats.org/spreadsheetml/2006/main" r="K84" s="39"/>
    </row>
    <row xmlns:x14ac="http://schemas.microsoft.com/office/spreadsheetml/2009/9/ac" xmlns="http://schemas.openxmlformats.org/spreadsheetml/2006/main" r="85" spans="1:11" x14ac:dyDescent="0.2">
      <c xmlns="http://schemas.openxmlformats.org/spreadsheetml/2006/main" r="A85" s="40">
        <v xmlns="http://schemas.openxmlformats.org/spreadsheetml/2006/main">2116</v>
      </c>
      <c xmlns="http://schemas.openxmlformats.org/spreadsheetml/2006/main" r="B85" s="43" t="s">
        <v xmlns="http://schemas.openxmlformats.org/spreadsheetml/2006/main">671</v>
      </c>
      <c xmlns="http://schemas.openxmlformats.org/spreadsheetml/2006/main" r="C85" s="39">
        <v xmlns="http://schemas.openxmlformats.org/spreadsheetml/2006/main">0</v>
      </c>
      <c xmlns="http://schemas.openxmlformats.org/spreadsheetml/2006/main" r="D85" s="39">
        <v xmlns="http://schemas.openxmlformats.org/spreadsheetml/2006/main">16413</v>
      </c>
      <c xmlns="http://schemas.openxmlformats.org/spreadsheetml/2006/main" r="E85" s="247">
        <v xmlns="http://schemas.openxmlformats.org/spreadsheetml/2006/main">16413</v>
      </c>
      <c xmlns="http://schemas.openxmlformats.org/spreadsheetml/2006/main" r="F85" s="39" t="s">
        <v xmlns="http://schemas.openxmlformats.org/spreadsheetml/2006/main">672</v>
      </c>
      <c xmlns="http://schemas.openxmlformats.org/spreadsheetml/2006/main" r="G85" s="238"/>
      <c xmlns="http://schemas.openxmlformats.org/spreadsheetml/2006/main" r="H85" s="39"/>
      <c xmlns="http://schemas.openxmlformats.org/spreadsheetml/2006/main" r="I85" s="39"/>
      <c xmlns="http://schemas.openxmlformats.org/spreadsheetml/2006/main" r="J85" s="39"/>
      <c xmlns="http://schemas.openxmlformats.org/spreadsheetml/2006/main" r="K85" s="39"/>
    </row>
    <row xmlns:x14ac="http://schemas.microsoft.com/office/spreadsheetml/2009/9/ac" xmlns="http://schemas.openxmlformats.org/spreadsheetml/2006/main" r="86" spans="1:11" x14ac:dyDescent="0.2">
      <c xmlns="http://schemas.openxmlformats.org/spreadsheetml/2006/main" r="A86" s="40">
        <v xmlns="http://schemas.openxmlformats.org/spreadsheetml/2006/main">2117</v>
      </c>
      <c xmlns="http://schemas.openxmlformats.org/spreadsheetml/2006/main" r="B86" s="43" t="s">
        <v xmlns="http://schemas.openxmlformats.org/spreadsheetml/2006/main">673</v>
      </c>
      <c xmlns="http://schemas.openxmlformats.org/spreadsheetml/2006/main" r="C86" s="39">
        <v xmlns="http://schemas.openxmlformats.org/spreadsheetml/2006/main">0</v>
      </c>
      <c xmlns="http://schemas.openxmlformats.org/spreadsheetml/2006/main" r="D86" s="39">
        <v xmlns="http://schemas.openxmlformats.org/spreadsheetml/2006/main">17045</v>
      </c>
      <c xmlns="http://schemas.openxmlformats.org/spreadsheetml/2006/main" r="E86" s="247">
        <v xmlns="http://schemas.openxmlformats.org/spreadsheetml/2006/main">1481.47</v>
      </c>
      <c xmlns="http://schemas.openxmlformats.org/spreadsheetml/2006/main" r="F86" s="39" t="s">
        <v xmlns="http://schemas.openxmlformats.org/spreadsheetml/2006/main">674</v>
      </c>
      <c xmlns="http://schemas.openxmlformats.org/spreadsheetml/2006/main" r="G86" s="238"/>
      <c xmlns="http://schemas.openxmlformats.org/spreadsheetml/2006/main" r="H86" s="39"/>
      <c xmlns="http://schemas.openxmlformats.org/spreadsheetml/2006/main" r="I86" s="39"/>
      <c xmlns="http://schemas.openxmlformats.org/spreadsheetml/2006/main" r="J86" s="39"/>
      <c xmlns="http://schemas.openxmlformats.org/spreadsheetml/2006/main" r="K86" s="39"/>
    </row>
    <row xmlns:x14ac="http://schemas.microsoft.com/office/spreadsheetml/2009/9/ac" xmlns="http://schemas.openxmlformats.org/spreadsheetml/2006/main" r="87" spans="1:11" x14ac:dyDescent="0.2">
      <c xmlns="http://schemas.openxmlformats.org/spreadsheetml/2006/main" r="A87" s="40">
        <v xmlns="http://schemas.openxmlformats.org/spreadsheetml/2006/main">2118</v>
      </c>
      <c xmlns="http://schemas.openxmlformats.org/spreadsheetml/2006/main" r="B87" s="43" t="s">
        <v xmlns="http://schemas.openxmlformats.org/spreadsheetml/2006/main">675</v>
      </c>
      <c xmlns="http://schemas.openxmlformats.org/spreadsheetml/2006/main" r="C87" s="39">
        <v xmlns="http://schemas.openxmlformats.org/spreadsheetml/2006/main">0</v>
      </c>
      <c xmlns="http://schemas.openxmlformats.org/spreadsheetml/2006/main" r="D87" s="39">
        <v xmlns="http://schemas.openxmlformats.org/spreadsheetml/2006/main">51240</v>
      </c>
      <c xmlns="http://schemas.openxmlformats.org/spreadsheetml/2006/main" r="E87" s="247">
        <v xmlns="http://schemas.openxmlformats.org/spreadsheetml/2006/main">11503.97</v>
      </c>
      <c xmlns="http://schemas.openxmlformats.org/spreadsheetml/2006/main" r="F87" s="39" t="s">
        <v xmlns="http://schemas.openxmlformats.org/spreadsheetml/2006/main">676</v>
      </c>
      <c xmlns="http://schemas.openxmlformats.org/spreadsheetml/2006/main" r="G87" s="238"/>
      <c xmlns="http://schemas.openxmlformats.org/spreadsheetml/2006/main" r="H87" s="39"/>
      <c xmlns="http://schemas.openxmlformats.org/spreadsheetml/2006/main" r="I87" s="39"/>
      <c xmlns="http://schemas.openxmlformats.org/spreadsheetml/2006/main" r="J87" s="39"/>
      <c xmlns="http://schemas.openxmlformats.org/spreadsheetml/2006/main" r="K87" s="39"/>
    </row>
    <row xmlns:x14ac="http://schemas.microsoft.com/office/spreadsheetml/2009/9/ac" xmlns="http://schemas.openxmlformats.org/spreadsheetml/2006/main" r="88" spans="1:11" x14ac:dyDescent="0.2">
      <c xmlns="http://schemas.openxmlformats.org/spreadsheetml/2006/main" r="A88" s="40">
        <v xmlns="http://schemas.openxmlformats.org/spreadsheetml/2006/main">2119</v>
      </c>
      <c xmlns="http://schemas.openxmlformats.org/spreadsheetml/2006/main" r="B88" s="43" t="s">
        <v xmlns="http://schemas.openxmlformats.org/spreadsheetml/2006/main">677</v>
      </c>
      <c xmlns="http://schemas.openxmlformats.org/spreadsheetml/2006/main" r="C88" s="39">
        <v xmlns="http://schemas.openxmlformats.org/spreadsheetml/2006/main">0</v>
      </c>
      <c xmlns="http://schemas.openxmlformats.org/spreadsheetml/2006/main" r="D88" s="39">
        <v xmlns="http://schemas.openxmlformats.org/spreadsheetml/2006/main">4425</v>
      </c>
      <c xmlns="http://schemas.openxmlformats.org/spreadsheetml/2006/main" r="E88" s="39">
        <v xmlns="http://schemas.openxmlformats.org/spreadsheetml/2006/main">0</v>
      </c>
      <c xmlns="http://schemas.openxmlformats.org/spreadsheetml/2006/main" r="F88" s="39" t="s">
        <v xmlns="http://schemas.openxmlformats.org/spreadsheetml/2006/main">678</v>
      </c>
      <c xmlns="http://schemas.openxmlformats.org/spreadsheetml/2006/main" r="G88" s="238"/>
      <c xmlns="http://schemas.openxmlformats.org/spreadsheetml/2006/main" r="H88" s="39"/>
      <c xmlns="http://schemas.openxmlformats.org/spreadsheetml/2006/main" r="I88" s="39"/>
      <c xmlns="http://schemas.openxmlformats.org/spreadsheetml/2006/main" r="J88" s="39"/>
      <c xmlns="http://schemas.openxmlformats.org/spreadsheetml/2006/main" r="K88" s="39"/>
    </row>
    <row xmlns:x14ac="http://schemas.microsoft.com/office/spreadsheetml/2009/9/ac" xmlns="http://schemas.openxmlformats.org/spreadsheetml/2006/main" r="89" spans="1:11" x14ac:dyDescent="0.2">
      <c xmlns="http://schemas.openxmlformats.org/spreadsheetml/2006/main" r="A89" s="40">
        <v xmlns="http://schemas.openxmlformats.org/spreadsheetml/2006/main">2120</v>
      </c>
      <c xmlns="http://schemas.openxmlformats.org/spreadsheetml/2006/main" r="B89" s="43" t="s">
        <v xmlns="http://schemas.openxmlformats.org/spreadsheetml/2006/main">679</v>
      </c>
      <c xmlns="http://schemas.openxmlformats.org/spreadsheetml/2006/main" r="C89" s="39">
        <v xmlns="http://schemas.openxmlformats.org/spreadsheetml/2006/main">0</v>
      </c>
      <c xmlns="http://schemas.openxmlformats.org/spreadsheetml/2006/main" r="D89" s="39">
        <v xmlns="http://schemas.openxmlformats.org/spreadsheetml/2006/main">4425</v>
      </c>
      <c xmlns="http://schemas.openxmlformats.org/spreadsheetml/2006/main" r="E89" s="247">
        <v xmlns="http://schemas.openxmlformats.org/spreadsheetml/2006/main">4180.26</v>
      </c>
      <c xmlns="http://schemas.openxmlformats.org/spreadsheetml/2006/main" r="F89" s="39" t="s">
        <v xmlns="http://schemas.openxmlformats.org/spreadsheetml/2006/main">680</v>
      </c>
      <c xmlns="http://schemas.openxmlformats.org/spreadsheetml/2006/main" r="G89" s="238"/>
      <c xmlns="http://schemas.openxmlformats.org/spreadsheetml/2006/main" r="H89" s="39"/>
      <c xmlns="http://schemas.openxmlformats.org/spreadsheetml/2006/main" r="I89" s="39"/>
      <c xmlns="http://schemas.openxmlformats.org/spreadsheetml/2006/main" r="J89" s="39"/>
      <c xmlns="http://schemas.openxmlformats.org/spreadsheetml/2006/main" r="K89" s="39"/>
    </row>
    <row xmlns:x14ac="http://schemas.microsoft.com/office/spreadsheetml/2009/9/ac" xmlns="http://schemas.openxmlformats.org/spreadsheetml/2006/main" r="90" spans="1:11" x14ac:dyDescent="0.2">
      <c xmlns="http://schemas.openxmlformats.org/spreadsheetml/2006/main" r="A90" s="40">
        <v xmlns="http://schemas.openxmlformats.org/spreadsheetml/2006/main">2121</v>
      </c>
      <c xmlns="http://schemas.openxmlformats.org/spreadsheetml/2006/main" r="B90" s="43" t="s">
        <v xmlns="http://schemas.openxmlformats.org/spreadsheetml/2006/main">681</v>
      </c>
      <c xmlns="http://schemas.openxmlformats.org/spreadsheetml/2006/main" r="C90" s="39">
        <v xmlns="http://schemas.openxmlformats.org/spreadsheetml/2006/main">0</v>
      </c>
      <c xmlns="http://schemas.openxmlformats.org/spreadsheetml/2006/main" r="D90" s="39">
        <v xmlns="http://schemas.openxmlformats.org/spreadsheetml/2006/main">5854</v>
      </c>
      <c xmlns="http://schemas.openxmlformats.org/spreadsheetml/2006/main" r="E90" s="39">
        <v xmlns="http://schemas.openxmlformats.org/spreadsheetml/2006/main">0</v>
      </c>
      <c xmlns="http://schemas.openxmlformats.org/spreadsheetml/2006/main" r="F90" s="39" t="s">
        <v xmlns="http://schemas.openxmlformats.org/spreadsheetml/2006/main">682</v>
      </c>
      <c xmlns="http://schemas.openxmlformats.org/spreadsheetml/2006/main" r="G90" s="238"/>
      <c xmlns="http://schemas.openxmlformats.org/spreadsheetml/2006/main" r="H90" s="39"/>
      <c xmlns="http://schemas.openxmlformats.org/spreadsheetml/2006/main" r="I90" s="39"/>
      <c xmlns="http://schemas.openxmlformats.org/spreadsheetml/2006/main" r="J90" s="39"/>
      <c xmlns="http://schemas.openxmlformats.org/spreadsheetml/2006/main" r="K90" s="39"/>
    </row>
    <row xmlns:x14ac="http://schemas.microsoft.com/office/spreadsheetml/2009/9/ac" xmlns="http://schemas.openxmlformats.org/spreadsheetml/2006/main" r="91" spans="1:11" x14ac:dyDescent="0.2">
      <c xmlns="http://schemas.openxmlformats.org/spreadsheetml/2006/main" r="A91" s="40">
        <v xmlns="http://schemas.openxmlformats.org/spreadsheetml/2006/main">2122</v>
      </c>
      <c xmlns="http://schemas.openxmlformats.org/spreadsheetml/2006/main" r="B91" s="43" t="s">
        <v xmlns="http://schemas.openxmlformats.org/spreadsheetml/2006/main">683</v>
      </c>
      <c xmlns="http://schemas.openxmlformats.org/spreadsheetml/2006/main" r="C91" s="39">
        <v xmlns="http://schemas.openxmlformats.org/spreadsheetml/2006/main">0</v>
      </c>
      <c xmlns="http://schemas.openxmlformats.org/spreadsheetml/2006/main" r="D91" s="39">
        <v xmlns="http://schemas.openxmlformats.org/spreadsheetml/2006/main">148890</v>
      </c>
      <c xmlns="http://schemas.openxmlformats.org/spreadsheetml/2006/main" r="E91" s="247">
        <v xmlns="http://schemas.openxmlformats.org/spreadsheetml/2006/main">9000</v>
      </c>
      <c xmlns="http://schemas.openxmlformats.org/spreadsheetml/2006/main" r="F91" s="39" t="s">
        <v xmlns="http://schemas.openxmlformats.org/spreadsheetml/2006/main">684</v>
      </c>
      <c xmlns="http://schemas.openxmlformats.org/spreadsheetml/2006/main" r="G91" s="238"/>
      <c xmlns="http://schemas.openxmlformats.org/spreadsheetml/2006/main" r="H91" s="39"/>
      <c xmlns="http://schemas.openxmlformats.org/spreadsheetml/2006/main" r="I91" s="39"/>
      <c xmlns="http://schemas.openxmlformats.org/spreadsheetml/2006/main" r="J91" s="39"/>
      <c xmlns="http://schemas.openxmlformats.org/spreadsheetml/2006/main" r="K91" s="39"/>
    </row>
    <row xmlns:x14ac="http://schemas.microsoft.com/office/spreadsheetml/2009/9/ac" xmlns="http://schemas.openxmlformats.org/spreadsheetml/2006/main" r="92" spans="1:11" x14ac:dyDescent="0.2">
      <c xmlns="http://schemas.openxmlformats.org/spreadsheetml/2006/main" r="A92" s="40">
        <v xmlns="http://schemas.openxmlformats.org/spreadsheetml/2006/main">2123</v>
      </c>
      <c xmlns="http://schemas.openxmlformats.org/spreadsheetml/2006/main" r="B92" s="43" t="s">
        <v xmlns="http://schemas.openxmlformats.org/spreadsheetml/2006/main">685</v>
      </c>
      <c xmlns="http://schemas.openxmlformats.org/spreadsheetml/2006/main" r="C92" s="39">
        <v xmlns="http://schemas.openxmlformats.org/spreadsheetml/2006/main">0</v>
      </c>
      <c xmlns="http://schemas.openxmlformats.org/spreadsheetml/2006/main" r="D92" s="39">
        <v xmlns="http://schemas.openxmlformats.org/spreadsheetml/2006/main">68040</v>
      </c>
      <c xmlns="http://schemas.openxmlformats.org/spreadsheetml/2006/main" r="E92" s="39">
        <v xmlns="http://schemas.openxmlformats.org/spreadsheetml/2006/main">0</v>
      </c>
      <c xmlns="http://schemas.openxmlformats.org/spreadsheetml/2006/main" r="F92" s="39" t="s">
        <v xmlns="http://schemas.openxmlformats.org/spreadsheetml/2006/main">686</v>
      </c>
      <c xmlns="http://schemas.openxmlformats.org/spreadsheetml/2006/main" r="G92" s="238"/>
      <c xmlns="http://schemas.openxmlformats.org/spreadsheetml/2006/main" r="H92" s="39"/>
      <c xmlns="http://schemas.openxmlformats.org/spreadsheetml/2006/main" r="I92" s="39"/>
      <c xmlns="http://schemas.openxmlformats.org/spreadsheetml/2006/main" r="J92" s="39"/>
      <c xmlns="http://schemas.openxmlformats.org/spreadsheetml/2006/main" r="K92" s="39"/>
    </row>
    <row xmlns:x14ac="http://schemas.microsoft.com/office/spreadsheetml/2009/9/ac" xmlns="http://schemas.openxmlformats.org/spreadsheetml/2006/main" r="93" spans="1:11" x14ac:dyDescent="0.2">
      <c xmlns="http://schemas.openxmlformats.org/spreadsheetml/2006/main" r="A93" s="40">
        <v xmlns="http://schemas.openxmlformats.org/spreadsheetml/2006/main">2124</v>
      </c>
      <c xmlns="http://schemas.openxmlformats.org/spreadsheetml/2006/main" r="B93" s="43" t="s">
        <v xmlns="http://schemas.openxmlformats.org/spreadsheetml/2006/main">687</v>
      </c>
      <c xmlns="http://schemas.openxmlformats.org/spreadsheetml/2006/main" r="C93" s="39">
        <v xmlns="http://schemas.openxmlformats.org/spreadsheetml/2006/main">0</v>
      </c>
      <c xmlns="http://schemas.openxmlformats.org/spreadsheetml/2006/main" r="D93" s="39">
        <v xmlns="http://schemas.openxmlformats.org/spreadsheetml/2006/main">12731</v>
      </c>
      <c xmlns="http://schemas.openxmlformats.org/spreadsheetml/2006/main" r="E93" s="39">
        <v xmlns="http://schemas.openxmlformats.org/spreadsheetml/2006/main">0</v>
      </c>
      <c xmlns="http://schemas.openxmlformats.org/spreadsheetml/2006/main" r="F93" s="39" t="s">
        <v xmlns="http://schemas.openxmlformats.org/spreadsheetml/2006/main">688</v>
      </c>
      <c xmlns="http://schemas.openxmlformats.org/spreadsheetml/2006/main" r="G93" s="238"/>
      <c xmlns="http://schemas.openxmlformats.org/spreadsheetml/2006/main" r="H93" s="39"/>
      <c xmlns="http://schemas.openxmlformats.org/spreadsheetml/2006/main" r="I93" s="39"/>
      <c xmlns="http://schemas.openxmlformats.org/spreadsheetml/2006/main" r="J93" s="39"/>
      <c xmlns="http://schemas.openxmlformats.org/spreadsheetml/2006/main" r="K93" s="39"/>
    </row>
    <row xmlns:x14ac="http://schemas.microsoft.com/office/spreadsheetml/2009/9/ac" xmlns="http://schemas.openxmlformats.org/spreadsheetml/2006/main" r="94" spans="1:11" x14ac:dyDescent="0.2">
      <c xmlns="http://schemas.openxmlformats.org/spreadsheetml/2006/main" r="A94" s="40">
        <v xmlns="http://schemas.openxmlformats.org/spreadsheetml/2006/main">2125</v>
      </c>
      <c xmlns="http://schemas.openxmlformats.org/spreadsheetml/2006/main" r="B94" s="43" t="s">
        <v xmlns="http://schemas.openxmlformats.org/spreadsheetml/2006/main">689</v>
      </c>
      <c xmlns="http://schemas.openxmlformats.org/spreadsheetml/2006/main" r="C94" s="39">
        <v xmlns="http://schemas.openxmlformats.org/spreadsheetml/2006/main">0</v>
      </c>
      <c xmlns="http://schemas.openxmlformats.org/spreadsheetml/2006/main" r="D94" s="39">
        <v xmlns="http://schemas.openxmlformats.org/spreadsheetml/2006/main">100800</v>
      </c>
      <c xmlns="http://schemas.openxmlformats.org/spreadsheetml/2006/main" r="E94" s="247">
        <v xmlns="http://schemas.openxmlformats.org/spreadsheetml/2006/main">99490.12</v>
      </c>
      <c xmlns="http://schemas.openxmlformats.org/spreadsheetml/2006/main" r="F94" s="39" t="s">
        <v xmlns="http://schemas.openxmlformats.org/spreadsheetml/2006/main">690</v>
      </c>
      <c xmlns="http://schemas.openxmlformats.org/spreadsheetml/2006/main" r="G94" s="238"/>
      <c xmlns="http://schemas.openxmlformats.org/spreadsheetml/2006/main" r="H94" s="39"/>
      <c xmlns="http://schemas.openxmlformats.org/spreadsheetml/2006/main" r="I94" s="39"/>
      <c xmlns="http://schemas.openxmlformats.org/spreadsheetml/2006/main" r="J94" s="39"/>
      <c xmlns="http://schemas.openxmlformats.org/spreadsheetml/2006/main" r="K94" s="39"/>
    </row>
    <row xmlns:x14ac="http://schemas.microsoft.com/office/spreadsheetml/2009/9/ac" xmlns="http://schemas.openxmlformats.org/spreadsheetml/2006/main" r="95" spans="1:11" ht="24" x14ac:dyDescent="0.2">
      <c xmlns="http://schemas.openxmlformats.org/spreadsheetml/2006/main" r="A95" s="40">
        <v xmlns="http://schemas.openxmlformats.org/spreadsheetml/2006/main">2126</v>
      </c>
      <c xmlns="http://schemas.openxmlformats.org/spreadsheetml/2006/main" r="B95" s="43" t="s">
        <v xmlns="http://schemas.openxmlformats.org/spreadsheetml/2006/main">691</v>
      </c>
      <c xmlns="http://schemas.openxmlformats.org/spreadsheetml/2006/main" r="C95" s="39">
        <v xmlns="http://schemas.openxmlformats.org/spreadsheetml/2006/main">0</v>
      </c>
      <c xmlns="http://schemas.openxmlformats.org/spreadsheetml/2006/main" r="D95" s="39">
        <v xmlns="http://schemas.openxmlformats.org/spreadsheetml/2006/main">53973</v>
      </c>
      <c xmlns="http://schemas.openxmlformats.org/spreadsheetml/2006/main" r="E95" s="39">
        <v xmlns="http://schemas.openxmlformats.org/spreadsheetml/2006/main">0</v>
      </c>
      <c xmlns="http://schemas.openxmlformats.org/spreadsheetml/2006/main" r="F95" s="39" t="s">
        <v xmlns="http://schemas.openxmlformats.org/spreadsheetml/2006/main">692</v>
      </c>
      <c xmlns="http://schemas.openxmlformats.org/spreadsheetml/2006/main" r="G95" s="238">
        <v xmlns="http://schemas.openxmlformats.org/spreadsheetml/2006/main">25000</v>
      </c>
      <c xmlns="http://schemas.openxmlformats.org/spreadsheetml/2006/main" r="H95" s="258" t="s">
        <v xmlns="http://schemas.openxmlformats.org/spreadsheetml/2006/main">693</v>
      </c>
      <c xmlns="http://schemas.openxmlformats.org/spreadsheetml/2006/main" r="I95" s="39"/>
      <c xmlns="http://schemas.openxmlformats.org/spreadsheetml/2006/main" r="J95" s="39"/>
      <c xmlns="http://schemas.openxmlformats.org/spreadsheetml/2006/main" r="K95" s="39"/>
    </row>
    <row xmlns:x14ac="http://schemas.microsoft.com/office/spreadsheetml/2009/9/ac" xmlns="http://schemas.openxmlformats.org/spreadsheetml/2006/main" r="96" spans="1:11" x14ac:dyDescent="0.2">
      <c xmlns="http://schemas.openxmlformats.org/spreadsheetml/2006/main" r="A96" s="40">
        <v xmlns="http://schemas.openxmlformats.org/spreadsheetml/2006/main">2127</v>
      </c>
      <c xmlns="http://schemas.openxmlformats.org/spreadsheetml/2006/main" r="B96" s="43" t="s">
        <v xmlns="http://schemas.openxmlformats.org/spreadsheetml/2006/main">694</v>
      </c>
      <c xmlns="http://schemas.openxmlformats.org/spreadsheetml/2006/main" r="C96" s="39">
        <v xmlns="http://schemas.openxmlformats.org/spreadsheetml/2006/main">0</v>
      </c>
      <c xmlns="http://schemas.openxmlformats.org/spreadsheetml/2006/main" r="D96" s="39">
        <v xmlns="http://schemas.openxmlformats.org/spreadsheetml/2006/main">86993</v>
      </c>
      <c xmlns="http://schemas.openxmlformats.org/spreadsheetml/2006/main" r="E96" s="39">
        <v xmlns="http://schemas.openxmlformats.org/spreadsheetml/2006/main">0</v>
      </c>
      <c xmlns="http://schemas.openxmlformats.org/spreadsheetml/2006/main" r="F96" s="39" t="s">
        <v xmlns="http://schemas.openxmlformats.org/spreadsheetml/2006/main">695</v>
      </c>
      <c xmlns="http://schemas.openxmlformats.org/spreadsheetml/2006/main" r="G96" s="238">
        <v xmlns="http://schemas.openxmlformats.org/spreadsheetml/2006/main">90000</v>
      </c>
      <c xmlns="http://schemas.openxmlformats.org/spreadsheetml/2006/main" r="H96" s="39" t="s">
        <v xmlns="http://schemas.openxmlformats.org/spreadsheetml/2006/main">696</v>
      </c>
      <c xmlns="http://schemas.openxmlformats.org/spreadsheetml/2006/main" r="I96" s="39"/>
      <c xmlns="http://schemas.openxmlformats.org/spreadsheetml/2006/main" r="J96" s="39"/>
      <c xmlns="http://schemas.openxmlformats.org/spreadsheetml/2006/main" r="K96" s="39"/>
    </row>
    <row xmlns:x14ac="http://schemas.microsoft.com/office/spreadsheetml/2009/9/ac" xmlns="http://schemas.openxmlformats.org/spreadsheetml/2006/main" r="97" spans="1:11" x14ac:dyDescent="0.2">
      <c xmlns="http://schemas.openxmlformats.org/spreadsheetml/2006/main" r="A97" s="40">
        <v xmlns="http://schemas.openxmlformats.org/spreadsheetml/2006/main">2128</v>
      </c>
      <c xmlns="http://schemas.openxmlformats.org/spreadsheetml/2006/main" r="B97" s="43" t="s">
        <v xmlns="http://schemas.openxmlformats.org/spreadsheetml/2006/main">697</v>
      </c>
      <c xmlns="http://schemas.openxmlformats.org/spreadsheetml/2006/main" r="C97" s="39">
        <v xmlns="http://schemas.openxmlformats.org/spreadsheetml/2006/main">0</v>
      </c>
      <c xmlns="http://schemas.openxmlformats.org/spreadsheetml/2006/main" r="D97" s="39">
        <v xmlns="http://schemas.openxmlformats.org/spreadsheetml/2006/main">614</v>
      </c>
      <c xmlns="http://schemas.openxmlformats.org/spreadsheetml/2006/main" r="E97" s="247">
        <v xmlns="http://schemas.openxmlformats.org/spreadsheetml/2006/main">593.78</v>
      </c>
      <c xmlns="http://schemas.openxmlformats.org/spreadsheetml/2006/main" r="F97" s="39" t="s">
        <v xmlns="http://schemas.openxmlformats.org/spreadsheetml/2006/main">698</v>
      </c>
      <c xmlns="http://schemas.openxmlformats.org/spreadsheetml/2006/main" r="G97" s="238"/>
      <c xmlns="http://schemas.openxmlformats.org/spreadsheetml/2006/main" r="H97" s="39"/>
      <c xmlns="http://schemas.openxmlformats.org/spreadsheetml/2006/main" r="I97" s="39"/>
      <c xmlns="http://schemas.openxmlformats.org/spreadsheetml/2006/main" r="J97" s="39"/>
      <c xmlns="http://schemas.openxmlformats.org/spreadsheetml/2006/main" r="K97" s="39"/>
    </row>
    <row xmlns:x14ac="http://schemas.microsoft.com/office/spreadsheetml/2009/9/ac" xmlns="http://schemas.openxmlformats.org/spreadsheetml/2006/main" r="98" spans="1:11" x14ac:dyDescent="0.2">
      <c xmlns="http://schemas.openxmlformats.org/spreadsheetml/2006/main" r="A98" s="40">
        <v xmlns="http://schemas.openxmlformats.org/spreadsheetml/2006/main">2129</v>
      </c>
      <c xmlns="http://schemas.openxmlformats.org/spreadsheetml/2006/main" r="B98" s="43" t="s">
        <v xmlns="http://schemas.openxmlformats.org/spreadsheetml/2006/main">699</v>
      </c>
      <c xmlns="http://schemas.openxmlformats.org/spreadsheetml/2006/main" r="C98" s="39">
        <v xmlns="http://schemas.openxmlformats.org/spreadsheetml/2006/main">0</v>
      </c>
      <c xmlns="http://schemas.openxmlformats.org/spreadsheetml/2006/main" r="D98" s="39">
        <v xmlns="http://schemas.openxmlformats.org/spreadsheetml/2006/main">2722</v>
      </c>
      <c xmlns="http://schemas.openxmlformats.org/spreadsheetml/2006/main" r="E98" s="39">
        <v xmlns="http://schemas.openxmlformats.org/spreadsheetml/2006/main">0</v>
      </c>
      <c xmlns="http://schemas.openxmlformats.org/spreadsheetml/2006/main" r="F98" s="39" t="s">
        <v xmlns="http://schemas.openxmlformats.org/spreadsheetml/2006/main">700</v>
      </c>
      <c xmlns="http://schemas.openxmlformats.org/spreadsheetml/2006/main" r="G98" s="238">
        <v xmlns="http://schemas.openxmlformats.org/spreadsheetml/2006/main">92590</v>
      </c>
      <c xmlns="http://schemas.openxmlformats.org/spreadsheetml/2006/main" r="H98" s="39" t="s">
        <v xmlns="http://schemas.openxmlformats.org/spreadsheetml/2006/main">701</v>
      </c>
      <c xmlns="http://schemas.openxmlformats.org/spreadsheetml/2006/main" r="I98" s="39"/>
      <c xmlns="http://schemas.openxmlformats.org/spreadsheetml/2006/main" r="J98" s="39"/>
      <c xmlns="http://schemas.openxmlformats.org/spreadsheetml/2006/main" r="K98" s="39"/>
    </row>
    <row xmlns:x14ac="http://schemas.microsoft.com/office/spreadsheetml/2009/9/ac" xmlns="http://schemas.openxmlformats.org/spreadsheetml/2006/main" r="99" spans="1:11" x14ac:dyDescent="0.2">
      <c xmlns="http://schemas.openxmlformats.org/spreadsheetml/2006/main" r="A99" s="40">
        <v xmlns="http://schemas.openxmlformats.org/spreadsheetml/2006/main">2130</v>
      </c>
      <c xmlns="http://schemas.openxmlformats.org/spreadsheetml/2006/main" r="B99" s="43" t="s">
        <v xmlns="http://schemas.openxmlformats.org/spreadsheetml/2006/main">702</v>
      </c>
      <c xmlns="http://schemas.openxmlformats.org/spreadsheetml/2006/main" r="C99" s="39">
        <v xmlns="http://schemas.openxmlformats.org/spreadsheetml/2006/main">0</v>
      </c>
      <c xmlns="http://schemas.openxmlformats.org/spreadsheetml/2006/main" r="D99" s="39">
        <v xmlns="http://schemas.openxmlformats.org/spreadsheetml/2006/main">108144</v>
      </c>
      <c xmlns="http://schemas.openxmlformats.org/spreadsheetml/2006/main" r="E99" s="39">
        <v xmlns="http://schemas.openxmlformats.org/spreadsheetml/2006/main">0</v>
      </c>
      <c xmlns="http://schemas.openxmlformats.org/spreadsheetml/2006/main" r="F99" s="39" t="s">
        <v xmlns="http://schemas.openxmlformats.org/spreadsheetml/2006/main">703</v>
      </c>
      <c xmlns="http://schemas.openxmlformats.org/spreadsheetml/2006/main" r="G99" s="238"/>
      <c xmlns="http://schemas.openxmlformats.org/spreadsheetml/2006/main" r="H99" s="39"/>
      <c xmlns="http://schemas.openxmlformats.org/spreadsheetml/2006/main" r="I99" s="39"/>
      <c xmlns="http://schemas.openxmlformats.org/spreadsheetml/2006/main" r="J99" s="39"/>
      <c xmlns="http://schemas.openxmlformats.org/spreadsheetml/2006/main" r="K99" s="39"/>
    </row>
    <row xmlns:x14ac="http://schemas.microsoft.com/office/spreadsheetml/2009/9/ac" xmlns="http://schemas.openxmlformats.org/spreadsheetml/2006/main" r="100" spans="1:11" x14ac:dyDescent="0.2">
      <c xmlns="http://schemas.openxmlformats.org/spreadsheetml/2006/main" r="A100" s="40">
        <v xmlns="http://schemas.openxmlformats.org/spreadsheetml/2006/main">2131</v>
      </c>
      <c xmlns="http://schemas.openxmlformats.org/spreadsheetml/2006/main" r="B100" s="43" t="s">
        <v xmlns="http://schemas.openxmlformats.org/spreadsheetml/2006/main">704</v>
      </c>
      <c xmlns="http://schemas.openxmlformats.org/spreadsheetml/2006/main" r="C100" s="39">
        <v xmlns="http://schemas.openxmlformats.org/spreadsheetml/2006/main">0</v>
      </c>
      <c xmlns="http://schemas.openxmlformats.org/spreadsheetml/2006/main" r="D100" s="39">
        <v xmlns="http://schemas.openxmlformats.org/spreadsheetml/2006/main">35000</v>
      </c>
      <c xmlns="http://schemas.openxmlformats.org/spreadsheetml/2006/main" r="E100" s="39">
        <v xmlns="http://schemas.openxmlformats.org/spreadsheetml/2006/main">0</v>
      </c>
      <c xmlns="http://schemas.openxmlformats.org/spreadsheetml/2006/main" r="F100" s="39" t="s">
        <v xmlns="http://schemas.openxmlformats.org/spreadsheetml/2006/main">705</v>
      </c>
      <c xmlns="http://schemas.openxmlformats.org/spreadsheetml/2006/main" r="G100" s="238"/>
      <c xmlns="http://schemas.openxmlformats.org/spreadsheetml/2006/main" r="H100" s="39"/>
      <c xmlns="http://schemas.openxmlformats.org/spreadsheetml/2006/main" r="I100" s="39"/>
      <c xmlns="http://schemas.openxmlformats.org/spreadsheetml/2006/main" r="J100" s="39"/>
      <c xmlns="http://schemas.openxmlformats.org/spreadsheetml/2006/main" r="K100" s="39"/>
    </row>
    <row xmlns:x14ac="http://schemas.microsoft.com/office/spreadsheetml/2009/9/ac" xmlns="http://schemas.openxmlformats.org/spreadsheetml/2006/main" r="101" spans="1:11" x14ac:dyDescent="0.2">
      <c xmlns="http://schemas.openxmlformats.org/spreadsheetml/2006/main" r="A101" s="40">
        <v xmlns="http://schemas.openxmlformats.org/spreadsheetml/2006/main">2132</v>
      </c>
      <c xmlns="http://schemas.openxmlformats.org/spreadsheetml/2006/main" r="B101" s="43" t="s">
        <v xmlns="http://schemas.openxmlformats.org/spreadsheetml/2006/main">706</v>
      </c>
      <c xmlns="http://schemas.openxmlformats.org/spreadsheetml/2006/main" r="C101" s="39">
        <v xmlns="http://schemas.openxmlformats.org/spreadsheetml/2006/main">0</v>
      </c>
      <c xmlns="http://schemas.openxmlformats.org/spreadsheetml/2006/main" r="D101" s="39">
        <v xmlns="http://schemas.openxmlformats.org/spreadsheetml/2006/main">44248</v>
      </c>
      <c xmlns="http://schemas.openxmlformats.org/spreadsheetml/2006/main" r="E101" s="247">
        <v xmlns="http://schemas.openxmlformats.org/spreadsheetml/2006/main">0</v>
      </c>
      <c xmlns="http://schemas.openxmlformats.org/spreadsheetml/2006/main" r="F101" s="39" t="s">
        <v xmlns="http://schemas.openxmlformats.org/spreadsheetml/2006/main">707</v>
      </c>
      <c xmlns="http://schemas.openxmlformats.org/spreadsheetml/2006/main" r="G101" s="238">
        <v xmlns="http://schemas.openxmlformats.org/spreadsheetml/2006/main">50000</v>
      </c>
      <c xmlns="http://schemas.openxmlformats.org/spreadsheetml/2006/main" r="H101" s="39" t="s">
        <v xmlns="http://schemas.openxmlformats.org/spreadsheetml/2006/main">708</v>
      </c>
      <c xmlns="http://schemas.openxmlformats.org/spreadsheetml/2006/main" r="I101" s="39"/>
      <c xmlns="http://schemas.openxmlformats.org/spreadsheetml/2006/main" r="J101" s="39"/>
      <c xmlns="http://schemas.openxmlformats.org/spreadsheetml/2006/main" r="K101" s="39"/>
    </row>
    <row xmlns:x14ac="http://schemas.microsoft.com/office/spreadsheetml/2009/9/ac" xmlns="http://schemas.openxmlformats.org/spreadsheetml/2006/main" r="102" spans="1:11" x14ac:dyDescent="0.2">
      <c xmlns="http://schemas.openxmlformats.org/spreadsheetml/2006/main" r="A102" s="40">
        <v xmlns="http://schemas.openxmlformats.org/spreadsheetml/2006/main">2133</v>
      </c>
      <c xmlns="http://schemas.openxmlformats.org/spreadsheetml/2006/main" r="B102" s="43" t="s">
        <v xmlns="http://schemas.openxmlformats.org/spreadsheetml/2006/main">709</v>
      </c>
      <c xmlns="http://schemas.openxmlformats.org/spreadsheetml/2006/main" r="C102" s="39">
        <v xmlns="http://schemas.openxmlformats.org/spreadsheetml/2006/main">0</v>
      </c>
      <c xmlns="http://schemas.openxmlformats.org/spreadsheetml/2006/main" r="D102" s="39">
        <v xmlns="http://schemas.openxmlformats.org/spreadsheetml/2006/main">39895</v>
      </c>
      <c xmlns="http://schemas.openxmlformats.org/spreadsheetml/2006/main" r="E102" s="247">
        <v xmlns="http://schemas.openxmlformats.org/spreadsheetml/2006/main">20000</v>
      </c>
      <c xmlns="http://schemas.openxmlformats.org/spreadsheetml/2006/main" r="F102" s="39" t="s">
        <v xmlns="http://schemas.openxmlformats.org/spreadsheetml/2006/main">710</v>
      </c>
      <c xmlns="http://schemas.openxmlformats.org/spreadsheetml/2006/main" r="G102" s="238">
        <f xmlns="http://schemas.openxmlformats.org/spreadsheetml/2006/main">45081+10020</f>
        <v xmlns="http://schemas.openxmlformats.org/spreadsheetml/2006/main">55101</v>
      </c>
      <c xmlns="http://schemas.openxmlformats.org/spreadsheetml/2006/main" r="H102" s="39" t="s">
        <v xmlns="http://schemas.openxmlformats.org/spreadsheetml/2006/main">711</v>
      </c>
      <c xmlns="http://schemas.openxmlformats.org/spreadsheetml/2006/main" r="I102" s="39"/>
      <c xmlns="http://schemas.openxmlformats.org/spreadsheetml/2006/main" r="J102" s="39"/>
      <c xmlns="http://schemas.openxmlformats.org/spreadsheetml/2006/main" r="K102" s="39"/>
    </row>
    <row xmlns:x14ac="http://schemas.microsoft.com/office/spreadsheetml/2009/9/ac" xmlns="http://schemas.openxmlformats.org/spreadsheetml/2006/main" r="103" spans="1:11" x14ac:dyDescent="0.2">
      <c xmlns="http://schemas.openxmlformats.org/spreadsheetml/2006/main" r="A103" s="40">
        <v xmlns="http://schemas.openxmlformats.org/spreadsheetml/2006/main">2134</v>
      </c>
      <c xmlns="http://schemas.openxmlformats.org/spreadsheetml/2006/main" r="B103" s="43" t="s">
        <v xmlns="http://schemas.openxmlformats.org/spreadsheetml/2006/main">712</v>
      </c>
      <c xmlns="http://schemas.openxmlformats.org/spreadsheetml/2006/main" r="C103" s="39">
        <v xmlns="http://schemas.openxmlformats.org/spreadsheetml/2006/main">0</v>
      </c>
      <c xmlns="http://schemas.openxmlformats.org/spreadsheetml/2006/main" r="D103" s="39">
        <v xmlns="http://schemas.openxmlformats.org/spreadsheetml/2006/main">48763</v>
      </c>
      <c xmlns="http://schemas.openxmlformats.org/spreadsheetml/2006/main" r="E103" s="247">
        <v xmlns="http://schemas.openxmlformats.org/spreadsheetml/2006/main">48763</v>
      </c>
      <c xmlns="http://schemas.openxmlformats.org/spreadsheetml/2006/main" r="F103" s="39" t="s">
        <v xmlns="http://schemas.openxmlformats.org/spreadsheetml/2006/main">713</v>
      </c>
      <c xmlns="http://schemas.openxmlformats.org/spreadsheetml/2006/main" r="G103" s="238">
        <f xmlns="http://schemas.openxmlformats.org/spreadsheetml/2006/main">55102.65+3339</f>
        <v xmlns="http://schemas.openxmlformats.org/spreadsheetml/2006/main">58441.65</v>
      </c>
      <c xmlns="http://schemas.openxmlformats.org/spreadsheetml/2006/main" r="H103" s="39" t="s">
        <v xmlns="http://schemas.openxmlformats.org/spreadsheetml/2006/main">714</v>
      </c>
      <c xmlns="http://schemas.openxmlformats.org/spreadsheetml/2006/main" r="I103" s="39"/>
      <c xmlns="http://schemas.openxmlformats.org/spreadsheetml/2006/main" r="J103" s="39"/>
      <c xmlns="http://schemas.openxmlformats.org/spreadsheetml/2006/main" r="K103" s="39"/>
    </row>
    <row xmlns:x14ac="http://schemas.microsoft.com/office/spreadsheetml/2009/9/ac" xmlns="http://schemas.openxmlformats.org/spreadsheetml/2006/main" r="104" spans="1:11" s="31" customFormat="1" x14ac:dyDescent="0.2">
      <c xmlns="http://schemas.openxmlformats.org/spreadsheetml/2006/main" r="A104" s="50">
        <v xmlns="http://schemas.openxmlformats.org/spreadsheetml/2006/main">20</v>
      </c>
      <c xmlns="http://schemas.openxmlformats.org/spreadsheetml/2006/main" r="B104" s="51" t="s">
        <v xmlns="http://schemas.openxmlformats.org/spreadsheetml/2006/main">715</v>
      </c>
      <c xmlns="http://schemas.openxmlformats.org/spreadsheetml/2006/main" r="C104" s="53">
        <f xmlns="http://schemas.openxmlformats.org/spreadsheetml/2006/main">SUM(C57:C103)</f>
        <v xmlns="http://schemas.openxmlformats.org/spreadsheetml/2006/main">3050000</v>
      </c>
      <c xmlns="http://schemas.openxmlformats.org/spreadsheetml/2006/main" r="D104" s="53">
        <f xmlns="http://schemas.openxmlformats.org/spreadsheetml/2006/main">SUM(D57:D103)</f>
        <v xmlns="http://schemas.openxmlformats.org/spreadsheetml/2006/main">7635067.5800000001</v>
      </c>
      <c xmlns="http://schemas.openxmlformats.org/spreadsheetml/2006/main" r="E104" s="53">
        <f xmlns="http://schemas.openxmlformats.org/spreadsheetml/2006/main">SUM(E57:E103)</f>
        <v xmlns="http://schemas.openxmlformats.org/spreadsheetml/2006/main">2359901.6700000004</v>
      </c>
      <c xmlns="http://schemas.openxmlformats.org/spreadsheetml/2006/main" r="F104" s="53"/>
      <c xmlns="http://schemas.openxmlformats.org/spreadsheetml/2006/main" r="G104" s="241">
        <f xmlns="http://schemas.openxmlformats.org/spreadsheetml/2006/main">SUM(G57:G103)</f>
        <v xmlns="http://schemas.openxmlformats.org/spreadsheetml/2006/main">2553496.1</v>
      </c>
      <c xmlns="http://schemas.openxmlformats.org/spreadsheetml/2006/main" r="H104" s="53"/>
      <c xmlns="http://schemas.openxmlformats.org/spreadsheetml/2006/main" r="I104" s="53"/>
      <c xmlns="http://schemas.openxmlformats.org/spreadsheetml/2006/main" r="J104" s="53">
        <f xmlns="http://schemas.openxmlformats.org/spreadsheetml/2006/main">SUM(J57:J80)</f>
        <v xmlns="http://schemas.openxmlformats.org/spreadsheetml/2006/main">3250000</v>
      </c>
      <c xmlns="http://schemas.openxmlformats.org/spreadsheetml/2006/main" r="K104" s="53">
        <f xmlns="http://schemas.openxmlformats.org/spreadsheetml/2006/main">SUM(K57:K80)</f>
        <v xmlns="http://schemas.openxmlformats.org/spreadsheetml/2006/main">3250000</v>
      </c>
    </row>
    <row xmlns:x14ac="http://schemas.microsoft.com/office/spreadsheetml/2009/9/ac" xmlns="http://schemas.openxmlformats.org/spreadsheetml/2006/main" r="105" spans="1:11" x14ac:dyDescent="0.2">
      <c xmlns="http://schemas.openxmlformats.org/spreadsheetml/2006/main" r="A105" s="40"/>
      <c xmlns="http://schemas.openxmlformats.org/spreadsheetml/2006/main" r="B105" s="43"/>
      <c xmlns="http://schemas.openxmlformats.org/spreadsheetml/2006/main" r="C105" s="39"/>
      <c xmlns="http://schemas.openxmlformats.org/spreadsheetml/2006/main" r="D105" s="39"/>
      <c xmlns="http://schemas.openxmlformats.org/spreadsheetml/2006/main" r="E105" s="39"/>
      <c xmlns="http://schemas.openxmlformats.org/spreadsheetml/2006/main" r="F105" s="39"/>
      <c xmlns="http://schemas.openxmlformats.org/spreadsheetml/2006/main" r="G105" s="238"/>
      <c xmlns="http://schemas.openxmlformats.org/spreadsheetml/2006/main" r="H105" s="39"/>
      <c xmlns="http://schemas.openxmlformats.org/spreadsheetml/2006/main" r="I105" s="39"/>
      <c xmlns="http://schemas.openxmlformats.org/spreadsheetml/2006/main" r="J105" s="39"/>
      <c xmlns="http://schemas.openxmlformats.org/spreadsheetml/2006/main" r="K105" s="39"/>
    </row>
    <row xmlns:x14ac="http://schemas.microsoft.com/office/spreadsheetml/2009/9/ac" xmlns="http://schemas.openxmlformats.org/spreadsheetml/2006/main" r="106" spans="1:11" s="31" customFormat="1" ht="12.75" customHeight="1" x14ac:dyDescent="0.2">
      <c xmlns="http://schemas.openxmlformats.org/spreadsheetml/2006/main" r="A106" s="50">
        <v xmlns="http://schemas.openxmlformats.org/spreadsheetml/2006/main">30</v>
      </c>
      <c xmlns="http://schemas.openxmlformats.org/spreadsheetml/2006/main" r="B106" s="51" t="s">
        <v xmlns="http://schemas.openxmlformats.org/spreadsheetml/2006/main">716</v>
      </c>
      <c xmlns="http://schemas.openxmlformats.org/spreadsheetml/2006/main" r="C106" s="54"/>
      <c xmlns="http://schemas.openxmlformats.org/spreadsheetml/2006/main" r="D106" s="54"/>
      <c xmlns="http://schemas.openxmlformats.org/spreadsheetml/2006/main" r="E106" s="54"/>
      <c xmlns="http://schemas.openxmlformats.org/spreadsheetml/2006/main" r="F106" s="54"/>
      <c xmlns="http://schemas.openxmlformats.org/spreadsheetml/2006/main" r="G106" s="240"/>
      <c xmlns="http://schemas.openxmlformats.org/spreadsheetml/2006/main" r="H106" s="54"/>
      <c xmlns="http://schemas.openxmlformats.org/spreadsheetml/2006/main" r="I106" s="54"/>
      <c xmlns="http://schemas.openxmlformats.org/spreadsheetml/2006/main" r="J106" s="54"/>
      <c xmlns="http://schemas.openxmlformats.org/spreadsheetml/2006/main" r="K106" s="54"/>
    </row>
    <row xmlns:x14ac="http://schemas.microsoft.com/office/spreadsheetml/2009/9/ac" xmlns="http://schemas.openxmlformats.org/spreadsheetml/2006/main" r="107" spans="1:11" s="31" customFormat="1" ht="12.75" customHeight="1" x14ac:dyDescent="0.2">
      <c xmlns="http://schemas.openxmlformats.org/spreadsheetml/2006/main" r="A107" s="50">
        <v xmlns="http://schemas.openxmlformats.org/spreadsheetml/2006/main">3200</v>
      </c>
      <c xmlns="http://schemas.openxmlformats.org/spreadsheetml/2006/main" r="B107" s="51" t="s">
        <v xmlns="http://schemas.openxmlformats.org/spreadsheetml/2006/main">717</v>
      </c>
      <c xmlns="http://schemas.openxmlformats.org/spreadsheetml/2006/main" r="C107" s="54"/>
      <c xmlns="http://schemas.openxmlformats.org/spreadsheetml/2006/main" r="D107" s="54"/>
      <c xmlns="http://schemas.openxmlformats.org/spreadsheetml/2006/main" r="E107" s="54"/>
      <c xmlns="http://schemas.openxmlformats.org/spreadsheetml/2006/main" r="F107" s="54"/>
      <c xmlns="http://schemas.openxmlformats.org/spreadsheetml/2006/main" r="G107" s="240"/>
      <c xmlns="http://schemas.openxmlformats.org/spreadsheetml/2006/main" r="H107" s="54"/>
      <c xmlns="http://schemas.openxmlformats.org/spreadsheetml/2006/main" r="I107" s="54"/>
      <c xmlns="http://schemas.openxmlformats.org/spreadsheetml/2006/main" r="J107" s="54"/>
      <c xmlns="http://schemas.openxmlformats.org/spreadsheetml/2006/main" r="K107" s="54"/>
    </row>
    <row xmlns:x14ac="http://schemas.microsoft.com/office/spreadsheetml/2009/9/ac" xmlns="http://schemas.openxmlformats.org/spreadsheetml/2006/main" r="108" spans="1:11" s="31" customFormat="1" ht="12.75" customHeight="1" x14ac:dyDescent="0.2">
      <c xmlns="http://schemas.openxmlformats.org/spreadsheetml/2006/main" r="A108" s="90">
        <v xmlns="http://schemas.openxmlformats.org/spreadsheetml/2006/main">3201</v>
      </c>
      <c xmlns="http://schemas.openxmlformats.org/spreadsheetml/2006/main" r="B108" s="91" t="s">
        <v xmlns="http://schemas.openxmlformats.org/spreadsheetml/2006/main">718</v>
      </c>
      <c xmlns="http://schemas.openxmlformats.org/spreadsheetml/2006/main" r="C108" s="93">
        <v xmlns="http://schemas.openxmlformats.org/spreadsheetml/2006/main">80000</v>
      </c>
      <c xmlns="http://schemas.openxmlformats.org/spreadsheetml/2006/main" r="D108" s="93">
        <v xmlns="http://schemas.openxmlformats.org/spreadsheetml/2006/main">0</v>
      </c>
      <c xmlns="http://schemas.openxmlformats.org/spreadsheetml/2006/main" r="E108" s="93">
        <v xmlns="http://schemas.openxmlformats.org/spreadsheetml/2006/main">0</v>
      </c>
      <c xmlns="http://schemas.openxmlformats.org/spreadsheetml/2006/main" r="F108" s="39" t="s">
        <v xmlns="http://schemas.openxmlformats.org/spreadsheetml/2006/main">719</v>
      </c>
      <c xmlns="http://schemas.openxmlformats.org/spreadsheetml/2006/main" r="G108" s="238"/>
      <c xmlns="http://schemas.openxmlformats.org/spreadsheetml/2006/main" r="H108" s="39"/>
      <c xmlns="http://schemas.openxmlformats.org/spreadsheetml/2006/main" r="I108" s="39"/>
      <c xmlns="http://schemas.openxmlformats.org/spreadsheetml/2006/main" r="J108" s="93">
        <v xmlns="http://schemas.openxmlformats.org/spreadsheetml/2006/main">80000</v>
      </c>
      <c xmlns="http://schemas.openxmlformats.org/spreadsheetml/2006/main" r="K108" s="93">
        <v xmlns="http://schemas.openxmlformats.org/spreadsheetml/2006/main">80000</v>
      </c>
    </row>
    <row xmlns:x14ac="http://schemas.microsoft.com/office/spreadsheetml/2009/9/ac" xmlns="http://schemas.openxmlformats.org/spreadsheetml/2006/main" r="109" spans="1:11" s="31" customFormat="1" ht="36" x14ac:dyDescent="0.2">
      <c xmlns="http://schemas.openxmlformats.org/spreadsheetml/2006/main" r="A109" s="90">
        <v xmlns="http://schemas.openxmlformats.org/spreadsheetml/2006/main">3202</v>
      </c>
      <c xmlns="http://schemas.openxmlformats.org/spreadsheetml/2006/main" r="B109" s="252" t="s">
        <v xmlns="http://schemas.openxmlformats.org/spreadsheetml/2006/main">720</v>
      </c>
      <c xmlns="http://schemas.openxmlformats.org/spreadsheetml/2006/main" r="C109" s="93">
        <v xmlns="http://schemas.openxmlformats.org/spreadsheetml/2006/main">2600000</v>
      </c>
      <c xmlns="http://schemas.openxmlformats.org/spreadsheetml/2006/main" r="D109" s="93">
        <v xmlns="http://schemas.openxmlformats.org/spreadsheetml/2006/main">1603880</v>
      </c>
      <c xmlns="http://schemas.openxmlformats.org/spreadsheetml/2006/main" r="E109" s="247">
        <v xmlns="http://schemas.openxmlformats.org/spreadsheetml/2006/main">619351</v>
      </c>
      <c xmlns="http://schemas.openxmlformats.org/spreadsheetml/2006/main" r="F109" s="39" t="s">
        <v xmlns="http://schemas.openxmlformats.org/spreadsheetml/2006/main">721</v>
      </c>
      <c xmlns="http://schemas.openxmlformats.org/spreadsheetml/2006/main" r="G109" s="238">
        <v xmlns="http://schemas.openxmlformats.org/spreadsheetml/2006/main">308515.75</v>
      </c>
      <c xmlns="http://schemas.openxmlformats.org/spreadsheetml/2006/main" r="H109" s="258" t="s">
        <v xmlns="http://schemas.openxmlformats.org/spreadsheetml/2006/main">722</v>
      </c>
      <c xmlns="http://schemas.openxmlformats.org/spreadsheetml/2006/main" r="I109" s="39"/>
      <c xmlns="http://schemas.openxmlformats.org/spreadsheetml/2006/main" r="J109" s="93">
        <v xmlns="http://schemas.openxmlformats.org/spreadsheetml/2006/main">0</v>
      </c>
      <c xmlns="http://schemas.openxmlformats.org/spreadsheetml/2006/main" r="K109" s="93">
        <v xmlns="http://schemas.openxmlformats.org/spreadsheetml/2006/main">0</v>
      </c>
    </row>
    <row xmlns:x14ac="http://schemas.microsoft.com/office/spreadsheetml/2009/9/ac" xmlns="http://schemas.openxmlformats.org/spreadsheetml/2006/main" r="110" spans="1:11" s="31" customFormat="1" ht="12.75" customHeight="1" x14ac:dyDescent="0.2">
      <c xmlns="http://schemas.openxmlformats.org/spreadsheetml/2006/main" r="A110" s="50">
        <v xmlns="http://schemas.openxmlformats.org/spreadsheetml/2006/main">3299</v>
      </c>
      <c xmlns="http://schemas.openxmlformats.org/spreadsheetml/2006/main" r="B110" s="51" t="s">
        <v xmlns="http://schemas.openxmlformats.org/spreadsheetml/2006/main">723</v>
      </c>
      <c xmlns="http://schemas.openxmlformats.org/spreadsheetml/2006/main" r="C110" s="54">
        <f xmlns="http://schemas.openxmlformats.org/spreadsheetml/2006/main">C108+C109</f>
        <v xmlns="http://schemas.openxmlformats.org/spreadsheetml/2006/main">2680000</v>
      </c>
      <c xmlns="http://schemas.openxmlformats.org/spreadsheetml/2006/main" r="D110" s="54">
        <f xmlns="http://schemas.openxmlformats.org/spreadsheetml/2006/main">D108+D109</f>
        <v xmlns="http://schemas.openxmlformats.org/spreadsheetml/2006/main">1603880</v>
      </c>
      <c xmlns="http://schemas.openxmlformats.org/spreadsheetml/2006/main" r="E110" s="54">
        <f xmlns="http://schemas.openxmlformats.org/spreadsheetml/2006/main">E108+E109</f>
        <v xmlns="http://schemas.openxmlformats.org/spreadsheetml/2006/main">619351</v>
      </c>
      <c xmlns="http://schemas.openxmlformats.org/spreadsheetml/2006/main" r="F110" s="54"/>
      <c xmlns="http://schemas.openxmlformats.org/spreadsheetml/2006/main" r="G110" s="240">
        <f xmlns="http://schemas.openxmlformats.org/spreadsheetml/2006/main">G108+G109</f>
        <v xmlns="http://schemas.openxmlformats.org/spreadsheetml/2006/main">308515.75</v>
      </c>
      <c xmlns="http://schemas.openxmlformats.org/spreadsheetml/2006/main" r="H110" s="54"/>
      <c xmlns="http://schemas.openxmlformats.org/spreadsheetml/2006/main" r="I110" s="54"/>
      <c xmlns="http://schemas.openxmlformats.org/spreadsheetml/2006/main" r="J110" s="54">
        <f xmlns="http://schemas.openxmlformats.org/spreadsheetml/2006/main">J108+J109</f>
        <v xmlns="http://schemas.openxmlformats.org/spreadsheetml/2006/main">80000</v>
      </c>
      <c xmlns="http://schemas.openxmlformats.org/spreadsheetml/2006/main" r="K110" s="54">
        <f xmlns="http://schemas.openxmlformats.org/spreadsheetml/2006/main">K108+K109</f>
        <v xmlns="http://schemas.openxmlformats.org/spreadsheetml/2006/main">80000</v>
      </c>
    </row>
    <row xmlns:x14ac="http://schemas.microsoft.com/office/spreadsheetml/2009/9/ac" xmlns="http://schemas.openxmlformats.org/spreadsheetml/2006/main" r="111" spans="1:11" s="31" customFormat="1" ht="12.75" customHeight="1" x14ac:dyDescent="0.2">
      <c xmlns="http://schemas.openxmlformats.org/spreadsheetml/2006/main" r="A111" s="50"/>
      <c xmlns="http://schemas.openxmlformats.org/spreadsheetml/2006/main" r="B111" s="51"/>
      <c xmlns="http://schemas.openxmlformats.org/spreadsheetml/2006/main" r="C111" s="54"/>
      <c xmlns="http://schemas.openxmlformats.org/spreadsheetml/2006/main" r="D111" s="54"/>
      <c xmlns="http://schemas.openxmlformats.org/spreadsheetml/2006/main" r="E111" s="54"/>
      <c xmlns="http://schemas.openxmlformats.org/spreadsheetml/2006/main" r="F111" s="54"/>
      <c xmlns="http://schemas.openxmlformats.org/spreadsheetml/2006/main" r="G111" s="240"/>
      <c xmlns="http://schemas.openxmlformats.org/spreadsheetml/2006/main" r="H111" s="54"/>
      <c xmlns="http://schemas.openxmlformats.org/spreadsheetml/2006/main" r="I111" s="54"/>
      <c xmlns="http://schemas.openxmlformats.org/spreadsheetml/2006/main" r="J111" s="54"/>
      <c xmlns="http://schemas.openxmlformats.org/spreadsheetml/2006/main" r="K111" s="54"/>
    </row>
    <row xmlns:x14ac="http://schemas.microsoft.com/office/spreadsheetml/2009/9/ac" xmlns="http://schemas.openxmlformats.org/spreadsheetml/2006/main" r="112" spans="1:11" s="31" customFormat="1" x14ac:dyDescent="0.2">
      <c xmlns="http://schemas.openxmlformats.org/spreadsheetml/2006/main" r="A112" s="50">
        <v xmlns="http://schemas.openxmlformats.org/spreadsheetml/2006/main">3300</v>
      </c>
      <c xmlns="http://schemas.openxmlformats.org/spreadsheetml/2006/main" r="B112" s="51" t="s">
        <v xmlns="http://schemas.openxmlformats.org/spreadsheetml/2006/main">724</v>
      </c>
      <c xmlns="http://schemas.openxmlformats.org/spreadsheetml/2006/main" r="C112" s="54"/>
      <c xmlns="http://schemas.openxmlformats.org/spreadsheetml/2006/main" r="D112" s="54"/>
      <c xmlns="http://schemas.openxmlformats.org/spreadsheetml/2006/main" r="E112" s="54"/>
      <c xmlns="http://schemas.openxmlformats.org/spreadsheetml/2006/main" r="F112" s="54"/>
      <c xmlns="http://schemas.openxmlformats.org/spreadsheetml/2006/main" r="G112" s="240"/>
      <c xmlns="http://schemas.openxmlformats.org/spreadsheetml/2006/main" r="H112" s="54"/>
      <c xmlns="http://schemas.openxmlformats.org/spreadsheetml/2006/main" r="I112" s="54"/>
      <c xmlns="http://schemas.openxmlformats.org/spreadsheetml/2006/main" r="J112" s="54"/>
      <c xmlns="http://schemas.openxmlformats.org/spreadsheetml/2006/main" r="K112" s="54"/>
    </row>
    <row xmlns:x14ac="http://schemas.microsoft.com/office/spreadsheetml/2009/9/ac" xmlns="http://schemas.openxmlformats.org/spreadsheetml/2006/main" r="113" spans="1:11" ht="24" x14ac:dyDescent="0.2">
      <c xmlns="http://schemas.openxmlformats.org/spreadsheetml/2006/main" r="A113" s="40">
        <v xmlns="http://schemas.openxmlformats.org/spreadsheetml/2006/main">3301</v>
      </c>
      <c xmlns="http://schemas.openxmlformats.org/spreadsheetml/2006/main" r="B113" s="44" t="s">
        <v xmlns="http://schemas.openxmlformats.org/spreadsheetml/2006/main">725</v>
      </c>
      <c xmlns="http://schemas.openxmlformats.org/spreadsheetml/2006/main" r="C113" s="39">
        <v xmlns="http://schemas.openxmlformats.org/spreadsheetml/2006/main">0</v>
      </c>
      <c xmlns="http://schemas.openxmlformats.org/spreadsheetml/2006/main" r="D113" s="39">
        <v xmlns="http://schemas.openxmlformats.org/spreadsheetml/2006/main">51291</v>
      </c>
      <c xmlns="http://schemas.openxmlformats.org/spreadsheetml/2006/main" r="E113" s="39">
        <v xmlns="http://schemas.openxmlformats.org/spreadsheetml/2006/main">0</v>
      </c>
      <c xmlns="http://schemas.openxmlformats.org/spreadsheetml/2006/main" r="F113" s="39" t="s">
        <v xmlns="http://schemas.openxmlformats.org/spreadsheetml/2006/main">726</v>
      </c>
      <c xmlns="http://schemas.openxmlformats.org/spreadsheetml/2006/main" r="G113" s="238">
        <v xmlns="http://schemas.openxmlformats.org/spreadsheetml/2006/main">20306.400000000001</v>
      </c>
      <c xmlns="http://schemas.openxmlformats.org/spreadsheetml/2006/main" r="H113" s="258" t="s">
        <v xmlns="http://schemas.openxmlformats.org/spreadsheetml/2006/main">727</v>
      </c>
      <c xmlns="http://schemas.openxmlformats.org/spreadsheetml/2006/main" r="I113" s="39"/>
      <c xmlns="http://schemas.openxmlformats.org/spreadsheetml/2006/main" r="J113" s="39">
        <v xmlns="http://schemas.openxmlformats.org/spreadsheetml/2006/main">0</v>
      </c>
      <c xmlns="http://schemas.openxmlformats.org/spreadsheetml/2006/main" r="K113" s="39">
        <v xmlns="http://schemas.openxmlformats.org/spreadsheetml/2006/main">1000000</v>
      </c>
    </row>
    <row xmlns:x14ac="http://schemas.microsoft.com/office/spreadsheetml/2009/9/ac" xmlns="http://schemas.openxmlformats.org/spreadsheetml/2006/main" r="114" spans="1:11" ht="24" x14ac:dyDescent="0.2">
      <c xmlns="http://schemas.openxmlformats.org/spreadsheetml/2006/main" r="A114" s="40">
        <v xmlns="http://schemas.openxmlformats.org/spreadsheetml/2006/main">3302</v>
      </c>
      <c xmlns="http://schemas.openxmlformats.org/spreadsheetml/2006/main" r="B114" s="256" t="s">
        <v xmlns="http://schemas.openxmlformats.org/spreadsheetml/2006/main">728</v>
      </c>
      <c xmlns="http://schemas.openxmlformats.org/spreadsheetml/2006/main" r="C114" s="39">
        <v xmlns="http://schemas.openxmlformats.org/spreadsheetml/2006/main">0</v>
      </c>
      <c xmlns="http://schemas.openxmlformats.org/spreadsheetml/2006/main" r="D114" s="39">
        <v xmlns="http://schemas.openxmlformats.org/spreadsheetml/2006/main">67867</v>
      </c>
      <c xmlns="http://schemas.openxmlformats.org/spreadsheetml/2006/main" r="E114" s="247">
        <v xmlns="http://schemas.openxmlformats.org/spreadsheetml/2006/main">59022.53</v>
      </c>
      <c xmlns="http://schemas.openxmlformats.org/spreadsheetml/2006/main" r="F114" s="39" t="s">
        <v xmlns="http://schemas.openxmlformats.org/spreadsheetml/2006/main">729</v>
      </c>
      <c xmlns="http://schemas.openxmlformats.org/spreadsheetml/2006/main" r="G114" s="238">
        <v xmlns="http://schemas.openxmlformats.org/spreadsheetml/2006/main">64114</v>
      </c>
      <c xmlns="http://schemas.openxmlformats.org/spreadsheetml/2006/main" r="H114" s="39" t="s">
        <v xmlns="http://schemas.openxmlformats.org/spreadsheetml/2006/main">730</v>
      </c>
      <c xmlns="http://schemas.openxmlformats.org/spreadsheetml/2006/main" r="I114" s="39"/>
      <c xmlns="http://schemas.openxmlformats.org/spreadsheetml/2006/main" r="J114" s="39"/>
      <c xmlns="http://schemas.openxmlformats.org/spreadsheetml/2006/main" r="K114" s="39"/>
    </row>
    <row xmlns:x14ac="http://schemas.microsoft.com/office/spreadsheetml/2009/9/ac" xmlns="http://schemas.openxmlformats.org/spreadsheetml/2006/main" r="115" spans="1:11" x14ac:dyDescent="0.2">
      <c xmlns="http://schemas.openxmlformats.org/spreadsheetml/2006/main" r="A115" s="40">
        <v xmlns="http://schemas.openxmlformats.org/spreadsheetml/2006/main">3303</v>
      </c>
      <c xmlns="http://schemas.openxmlformats.org/spreadsheetml/2006/main" r="B115" s="228" t="s">
        <v xmlns="http://schemas.openxmlformats.org/spreadsheetml/2006/main">731</v>
      </c>
      <c xmlns="http://schemas.openxmlformats.org/spreadsheetml/2006/main" r="C115" s="39">
        <v xmlns="http://schemas.openxmlformats.org/spreadsheetml/2006/main">0</v>
      </c>
      <c xmlns="http://schemas.openxmlformats.org/spreadsheetml/2006/main" r="D115" s="39">
        <v xmlns="http://schemas.openxmlformats.org/spreadsheetml/2006/main">21156</v>
      </c>
      <c xmlns="http://schemas.openxmlformats.org/spreadsheetml/2006/main" r="E115" s="247">
        <v xmlns="http://schemas.openxmlformats.org/spreadsheetml/2006/main">21142</v>
      </c>
      <c xmlns="http://schemas.openxmlformats.org/spreadsheetml/2006/main" r="F115" s="39" t="s">
        <v xmlns="http://schemas.openxmlformats.org/spreadsheetml/2006/main">732</v>
      </c>
      <c xmlns="http://schemas.openxmlformats.org/spreadsheetml/2006/main" r="G115" s="238"/>
      <c xmlns="http://schemas.openxmlformats.org/spreadsheetml/2006/main" r="H115" s="39"/>
      <c xmlns="http://schemas.openxmlformats.org/spreadsheetml/2006/main" r="I115" s="39"/>
      <c xmlns="http://schemas.openxmlformats.org/spreadsheetml/2006/main" r="J115" s="39"/>
      <c xmlns="http://schemas.openxmlformats.org/spreadsheetml/2006/main" r="K115" s="39"/>
    </row>
    <row xmlns:x14ac="http://schemas.microsoft.com/office/spreadsheetml/2009/9/ac" xmlns="http://schemas.openxmlformats.org/spreadsheetml/2006/main" r="116" spans="1:11" x14ac:dyDescent="0.2">
      <c xmlns="http://schemas.openxmlformats.org/spreadsheetml/2006/main" r="A116" s="40">
        <v xmlns="http://schemas.openxmlformats.org/spreadsheetml/2006/main">3304</v>
      </c>
      <c xmlns="http://schemas.openxmlformats.org/spreadsheetml/2006/main" r="B116" s="228" t="s">
        <v xmlns="http://schemas.openxmlformats.org/spreadsheetml/2006/main">733</v>
      </c>
      <c xmlns="http://schemas.openxmlformats.org/spreadsheetml/2006/main" r="C116" s="39">
        <v xmlns="http://schemas.openxmlformats.org/spreadsheetml/2006/main">0</v>
      </c>
      <c xmlns="http://schemas.openxmlformats.org/spreadsheetml/2006/main" r="D116" s="39">
        <v xmlns="http://schemas.openxmlformats.org/spreadsheetml/2006/main">88496</v>
      </c>
      <c xmlns="http://schemas.openxmlformats.org/spreadsheetml/2006/main" r="E116" s="247">
        <v xmlns="http://schemas.openxmlformats.org/spreadsheetml/2006/main">68000</v>
      </c>
      <c xmlns="http://schemas.openxmlformats.org/spreadsheetml/2006/main" r="F116" s="39" t="s">
        <v xmlns="http://schemas.openxmlformats.org/spreadsheetml/2006/main">734</v>
      </c>
      <c xmlns="http://schemas.openxmlformats.org/spreadsheetml/2006/main" r="G116" s="238">
        <v xmlns="http://schemas.openxmlformats.org/spreadsheetml/2006/main">100000</v>
      </c>
      <c xmlns="http://schemas.openxmlformats.org/spreadsheetml/2006/main" r="H116" s="39" t="s">
        <v xmlns="http://schemas.openxmlformats.org/spreadsheetml/2006/main">735</v>
      </c>
      <c xmlns="http://schemas.openxmlformats.org/spreadsheetml/2006/main" r="I116" s="39"/>
      <c xmlns="http://schemas.openxmlformats.org/spreadsheetml/2006/main" r="J116" s="39"/>
      <c xmlns="http://schemas.openxmlformats.org/spreadsheetml/2006/main" r="K116" s="39"/>
    </row>
    <row xmlns:x14ac="http://schemas.microsoft.com/office/spreadsheetml/2009/9/ac" xmlns="http://schemas.openxmlformats.org/spreadsheetml/2006/main" r="117" spans="1:11" x14ac:dyDescent="0.2">
      <c xmlns="http://schemas.openxmlformats.org/spreadsheetml/2006/main" r="A117" s="40">
        <v xmlns="http://schemas.openxmlformats.org/spreadsheetml/2006/main">3305</v>
      </c>
      <c xmlns="http://schemas.openxmlformats.org/spreadsheetml/2006/main" r="B117" s="228" t="s">
        <v xmlns="http://schemas.openxmlformats.org/spreadsheetml/2006/main">736</v>
      </c>
      <c xmlns="http://schemas.openxmlformats.org/spreadsheetml/2006/main" r="C117" s="39">
        <v xmlns="http://schemas.openxmlformats.org/spreadsheetml/2006/main">0</v>
      </c>
      <c xmlns="http://schemas.openxmlformats.org/spreadsheetml/2006/main" r="D117" s="39">
        <v xmlns="http://schemas.openxmlformats.org/spreadsheetml/2006/main">36321</v>
      </c>
      <c xmlns="http://schemas.openxmlformats.org/spreadsheetml/2006/main" r="E117" s="39">
        <v xmlns="http://schemas.openxmlformats.org/spreadsheetml/2006/main">0</v>
      </c>
      <c xmlns="http://schemas.openxmlformats.org/spreadsheetml/2006/main" r="F117" s="39" t="s">
        <v xmlns="http://schemas.openxmlformats.org/spreadsheetml/2006/main">737</v>
      </c>
      <c xmlns="http://schemas.openxmlformats.org/spreadsheetml/2006/main" r="G117" s="238"/>
      <c xmlns="http://schemas.openxmlformats.org/spreadsheetml/2006/main" r="H117" s="39"/>
      <c xmlns="http://schemas.openxmlformats.org/spreadsheetml/2006/main" r="I117" s="39"/>
      <c xmlns="http://schemas.openxmlformats.org/spreadsheetml/2006/main" r="J117" s="39"/>
      <c xmlns="http://schemas.openxmlformats.org/spreadsheetml/2006/main" r="K117" s="39"/>
    </row>
    <row xmlns:x14ac="http://schemas.microsoft.com/office/spreadsheetml/2009/9/ac" xmlns="http://schemas.openxmlformats.org/spreadsheetml/2006/main" r="118" spans="1:11" x14ac:dyDescent="0.2">
      <c xmlns="http://schemas.openxmlformats.org/spreadsheetml/2006/main" r="A118" s="40">
        <v xmlns="http://schemas.openxmlformats.org/spreadsheetml/2006/main">3306</v>
      </c>
      <c xmlns="http://schemas.openxmlformats.org/spreadsheetml/2006/main" r="B118" s="228" t="s">
        <v xmlns="http://schemas.openxmlformats.org/spreadsheetml/2006/main">738</v>
      </c>
      <c xmlns="http://schemas.openxmlformats.org/spreadsheetml/2006/main" r="C118" s="39">
        <v xmlns="http://schemas.openxmlformats.org/spreadsheetml/2006/main">0</v>
      </c>
      <c xmlns="http://schemas.openxmlformats.org/spreadsheetml/2006/main" r="D118" s="39">
        <v xmlns="http://schemas.openxmlformats.org/spreadsheetml/2006/main">10199</v>
      </c>
      <c xmlns="http://schemas.openxmlformats.org/spreadsheetml/2006/main" r="E118" s="247">
        <v xmlns="http://schemas.openxmlformats.org/spreadsheetml/2006/main">592.19000000000005</v>
      </c>
      <c xmlns="http://schemas.openxmlformats.org/spreadsheetml/2006/main" r="F118" s="39" t="s">
        <v xmlns="http://schemas.openxmlformats.org/spreadsheetml/2006/main">739</v>
      </c>
      <c xmlns="http://schemas.openxmlformats.org/spreadsheetml/2006/main" r="G118" s="238"/>
      <c xmlns="http://schemas.openxmlformats.org/spreadsheetml/2006/main" r="H118" s="39"/>
      <c xmlns="http://schemas.openxmlformats.org/spreadsheetml/2006/main" r="I118" s="39"/>
      <c xmlns="http://schemas.openxmlformats.org/spreadsheetml/2006/main" r="J118" s="39"/>
      <c xmlns="http://schemas.openxmlformats.org/spreadsheetml/2006/main" r="K118" s="39"/>
    </row>
    <row xmlns:x14ac="http://schemas.microsoft.com/office/spreadsheetml/2009/9/ac" xmlns="http://schemas.openxmlformats.org/spreadsheetml/2006/main" r="119" spans="1:11" x14ac:dyDescent="0.2">
      <c xmlns="http://schemas.openxmlformats.org/spreadsheetml/2006/main" r="A119" s="40">
        <v xmlns="http://schemas.openxmlformats.org/spreadsheetml/2006/main">3307</v>
      </c>
      <c xmlns="http://schemas.openxmlformats.org/spreadsheetml/2006/main" r="B119" s="228" t="s">
        <v xmlns="http://schemas.openxmlformats.org/spreadsheetml/2006/main">740</v>
      </c>
      <c xmlns="http://schemas.openxmlformats.org/spreadsheetml/2006/main" r="C119" s="39">
        <v xmlns="http://schemas.openxmlformats.org/spreadsheetml/2006/main">0</v>
      </c>
      <c xmlns="http://schemas.openxmlformats.org/spreadsheetml/2006/main" r="D119" s="39">
        <v xmlns="http://schemas.openxmlformats.org/spreadsheetml/2006/main">3455</v>
      </c>
      <c xmlns="http://schemas.openxmlformats.org/spreadsheetml/2006/main" r="E119" s="39">
        <v xmlns="http://schemas.openxmlformats.org/spreadsheetml/2006/main">0</v>
      </c>
      <c xmlns="http://schemas.openxmlformats.org/spreadsheetml/2006/main" r="F119" s="39" t="s">
        <v xmlns="http://schemas.openxmlformats.org/spreadsheetml/2006/main">741</v>
      </c>
      <c xmlns="http://schemas.openxmlformats.org/spreadsheetml/2006/main" r="G119" s="238"/>
      <c xmlns="http://schemas.openxmlformats.org/spreadsheetml/2006/main" r="H119" s="39"/>
      <c xmlns="http://schemas.openxmlformats.org/spreadsheetml/2006/main" r="I119" s="39"/>
      <c xmlns="http://schemas.openxmlformats.org/spreadsheetml/2006/main" r="J119" s="39"/>
      <c xmlns="http://schemas.openxmlformats.org/spreadsheetml/2006/main" r="K119" s="39"/>
    </row>
    <row xmlns:x14ac="http://schemas.microsoft.com/office/spreadsheetml/2009/9/ac" xmlns="http://schemas.openxmlformats.org/spreadsheetml/2006/main" r="120" spans="1:11" x14ac:dyDescent="0.2">
      <c xmlns="http://schemas.openxmlformats.org/spreadsheetml/2006/main" r="A120" s="40">
        <v xmlns="http://schemas.openxmlformats.org/spreadsheetml/2006/main">3308</v>
      </c>
      <c xmlns="http://schemas.openxmlformats.org/spreadsheetml/2006/main" r="B120" s="228" t="s">
        <v xmlns="http://schemas.openxmlformats.org/spreadsheetml/2006/main">742</v>
      </c>
      <c xmlns="http://schemas.openxmlformats.org/spreadsheetml/2006/main" r="C120" s="39">
        <v xmlns="http://schemas.openxmlformats.org/spreadsheetml/2006/main">0</v>
      </c>
      <c xmlns="http://schemas.openxmlformats.org/spreadsheetml/2006/main" r="D120" s="39">
        <v xmlns="http://schemas.openxmlformats.org/spreadsheetml/2006/main">70187</v>
      </c>
      <c xmlns="http://schemas.openxmlformats.org/spreadsheetml/2006/main" r="E120" s="247">
        <v xmlns="http://schemas.openxmlformats.org/spreadsheetml/2006/main">4555.47</v>
      </c>
      <c xmlns="http://schemas.openxmlformats.org/spreadsheetml/2006/main" r="F120" s="39" t="s">
        <v xmlns="http://schemas.openxmlformats.org/spreadsheetml/2006/main">743</v>
      </c>
      <c xmlns="http://schemas.openxmlformats.org/spreadsheetml/2006/main" r="G120" s="238">
        <v xmlns="http://schemas.openxmlformats.org/spreadsheetml/2006/main">79311</v>
      </c>
      <c xmlns="http://schemas.openxmlformats.org/spreadsheetml/2006/main" r="H120" s="39" t="s">
        <v xmlns="http://schemas.openxmlformats.org/spreadsheetml/2006/main">744</v>
      </c>
      <c xmlns="http://schemas.openxmlformats.org/spreadsheetml/2006/main" r="I120" s="39"/>
      <c xmlns="http://schemas.openxmlformats.org/spreadsheetml/2006/main" r="J120" s="39"/>
      <c xmlns="http://schemas.openxmlformats.org/spreadsheetml/2006/main" r="K120" s="39"/>
    </row>
    <row xmlns:x14ac="http://schemas.microsoft.com/office/spreadsheetml/2009/9/ac" xmlns="http://schemas.openxmlformats.org/spreadsheetml/2006/main" r="121" spans="1:11" x14ac:dyDescent="0.2">
      <c xmlns="http://schemas.openxmlformats.org/spreadsheetml/2006/main" r="A121" s="40">
        <v xmlns="http://schemas.openxmlformats.org/spreadsheetml/2006/main">3309</v>
      </c>
      <c xmlns="http://schemas.openxmlformats.org/spreadsheetml/2006/main" r="B121" s="228" t="s">
        <v xmlns="http://schemas.openxmlformats.org/spreadsheetml/2006/main">745</v>
      </c>
      <c xmlns="http://schemas.openxmlformats.org/spreadsheetml/2006/main" r="C121" s="39">
        <v xmlns="http://schemas.openxmlformats.org/spreadsheetml/2006/main">0</v>
      </c>
      <c xmlns="http://schemas.openxmlformats.org/spreadsheetml/2006/main" r="D121" s="39">
        <v xmlns="http://schemas.openxmlformats.org/spreadsheetml/2006/main">70188</v>
      </c>
      <c xmlns="http://schemas.openxmlformats.org/spreadsheetml/2006/main" r="E121" s="247">
        <v xmlns="http://schemas.openxmlformats.org/spreadsheetml/2006/main">0</v>
      </c>
      <c xmlns="http://schemas.openxmlformats.org/spreadsheetml/2006/main" r="F121" s="39" t="s">
        <v xmlns="http://schemas.openxmlformats.org/spreadsheetml/2006/main">746</v>
      </c>
      <c xmlns="http://schemas.openxmlformats.org/spreadsheetml/2006/main" r="G121" s="238">
        <v xmlns="http://schemas.openxmlformats.org/spreadsheetml/2006/main">79313</v>
      </c>
      <c xmlns="http://schemas.openxmlformats.org/spreadsheetml/2006/main" r="H121" s="39" t="s">
        <v xmlns="http://schemas.openxmlformats.org/spreadsheetml/2006/main">747</v>
      </c>
      <c xmlns="http://schemas.openxmlformats.org/spreadsheetml/2006/main" r="I121" s="39"/>
      <c xmlns="http://schemas.openxmlformats.org/spreadsheetml/2006/main" r="J121" s="39"/>
      <c xmlns="http://schemas.openxmlformats.org/spreadsheetml/2006/main" r="K121" s="39"/>
    </row>
    <row xmlns:x14ac="http://schemas.microsoft.com/office/spreadsheetml/2009/9/ac" xmlns="http://schemas.openxmlformats.org/spreadsheetml/2006/main" r="122" spans="1:11" ht="24" x14ac:dyDescent="0.2">
      <c xmlns="http://schemas.openxmlformats.org/spreadsheetml/2006/main" r="A122" s="40">
        <v xmlns="http://schemas.openxmlformats.org/spreadsheetml/2006/main">3310</v>
      </c>
      <c xmlns="http://schemas.openxmlformats.org/spreadsheetml/2006/main" r="B122" s="256" t="s">
        <v xmlns="http://schemas.openxmlformats.org/spreadsheetml/2006/main">748</v>
      </c>
      <c xmlns="http://schemas.openxmlformats.org/spreadsheetml/2006/main" r="C122" s="39">
        <v xmlns="http://schemas.openxmlformats.org/spreadsheetml/2006/main">0</v>
      </c>
      <c xmlns="http://schemas.openxmlformats.org/spreadsheetml/2006/main" r="D122" s="39">
        <v xmlns="http://schemas.openxmlformats.org/spreadsheetml/2006/main">44248</v>
      </c>
      <c xmlns="http://schemas.openxmlformats.org/spreadsheetml/2006/main" r="E122" s="247">
        <v xmlns="http://schemas.openxmlformats.org/spreadsheetml/2006/main">1620</v>
      </c>
      <c xmlns="http://schemas.openxmlformats.org/spreadsheetml/2006/main" r="F122" s="39" t="s">
        <v xmlns="http://schemas.openxmlformats.org/spreadsheetml/2006/main">749</v>
      </c>
      <c xmlns="http://schemas.openxmlformats.org/spreadsheetml/2006/main" r="G122" s="238">
        <v xmlns="http://schemas.openxmlformats.org/spreadsheetml/2006/main">50000</v>
      </c>
      <c xmlns="http://schemas.openxmlformats.org/spreadsheetml/2006/main" r="H122" s="39" t="s">
        <v xmlns="http://schemas.openxmlformats.org/spreadsheetml/2006/main">750</v>
      </c>
      <c xmlns="http://schemas.openxmlformats.org/spreadsheetml/2006/main" r="I122" s="39"/>
      <c xmlns="http://schemas.openxmlformats.org/spreadsheetml/2006/main" r="J122" s="39"/>
      <c xmlns="http://schemas.openxmlformats.org/spreadsheetml/2006/main" r="K122" s="39"/>
    </row>
    <row xmlns:x14ac="http://schemas.microsoft.com/office/spreadsheetml/2009/9/ac" xmlns="http://schemas.openxmlformats.org/spreadsheetml/2006/main" r="123" spans="1:11" s="31" customFormat="1" x14ac:dyDescent="0.2">
      <c xmlns="http://schemas.openxmlformats.org/spreadsheetml/2006/main" r="A123" s="50">
        <v xmlns="http://schemas.openxmlformats.org/spreadsheetml/2006/main">3399</v>
      </c>
      <c xmlns="http://schemas.openxmlformats.org/spreadsheetml/2006/main" r="B123" s="51" t="s">
        <v xmlns="http://schemas.openxmlformats.org/spreadsheetml/2006/main">751</v>
      </c>
      <c xmlns="http://schemas.openxmlformats.org/spreadsheetml/2006/main" r="C123" s="53">
        <f xmlns="http://schemas.openxmlformats.org/spreadsheetml/2006/main">SUM(C113:C113)</f>
        <v xmlns="http://schemas.openxmlformats.org/spreadsheetml/2006/main">0</v>
      </c>
      <c xmlns="http://schemas.openxmlformats.org/spreadsheetml/2006/main" r="D123" s="53">
        <f xmlns="http://schemas.openxmlformats.org/spreadsheetml/2006/main">SUM(D113:D122)</f>
        <v xmlns="http://schemas.openxmlformats.org/spreadsheetml/2006/main">463408</v>
      </c>
      <c xmlns="http://schemas.openxmlformats.org/spreadsheetml/2006/main" r="E123" s="53">
        <f xmlns="http://schemas.openxmlformats.org/spreadsheetml/2006/main">SUM(E113:E122)</f>
        <v xmlns="http://schemas.openxmlformats.org/spreadsheetml/2006/main">154932.19</v>
      </c>
      <c xmlns="http://schemas.openxmlformats.org/spreadsheetml/2006/main" r="F123" s="53"/>
      <c xmlns="http://schemas.openxmlformats.org/spreadsheetml/2006/main" r="G123" s="241">
        <f xmlns="http://schemas.openxmlformats.org/spreadsheetml/2006/main" t="shared" ref="G123" si="6">SUM(G113:G122)</f>
        <v xmlns="http://schemas.openxmlformats.org/spreadsheetml/2006/main">393044.4</v>
      </c>
      <c xmlns="http://schemas.openxmlformats.org/spreadsheetml/2006/main" r="H123" s="53"/>
      <c xmlns="http://schemas.openxmlformats.org/spreadsheetml/2006/main" r="I123" s="53"/>
      <c xmlns="http://schemas.openxmlformats.org/spreadsheetml/2006/main" r="J123" s="53">
        <f xmlns="http://schemas.openxmlformats.org/spreadsheetml/2006/main">SUM(J113:J113)</f>
        <v xmlns="http://schemas.openxmlformats.org/spreadsheetml/2006/main">0</v>
      </c>
      <c xmlns="http://schemas.openxmlformats.org/spreadsheetml/2006/main" r="K123" s="53">
        <f xmlns="http://schemas.openxmlformats.org/spreadsheetml/2006/main">SUM(K113:K113)</f>
        <v xmlns="http://schemas.openxmlformats.org/spreadsheetml/2006/main">1000000</v>
      </c>
    </row>
    <row xmlns:x14ac="http://schemas.microsoft.com/office/spreadsheetml/2009/9/ac" xmlns="http://schemas.openxmlformats.org/spreadsheetml/2006/main" r="124" spans="1:11" x14ac:dyDescent="0.2">
      <c xmlns="http://schemas.openxmlformats.org/spreadsheetml/2006/main" r="A124" s="50">
        <v xmlns="http://schemas.openxmlformats.org/spreadsheetml/2006/main">30</v>
      </c>
      <c xmlns="http://schemas.openxmlformats.org/spreadsheetml/2006/main" r="B124" s="37" t="s">
        <v xmlns="http://schemas.openxmlformats.org/spreadsheetml/2006/main">752</v>
      </c>
      <c xmlns="http://schemas.openxmlformats.org/spreadsheetml/2006/main" r="C124" s="47">
        <f xmlns="http://schemas.openxmlformats.org/spreadsheetml/2006/main">C110+C123</f>
        <v xmlns="http://schemas.openxmlformats.org/spreadsheetml/2006/main">2680000</v>
      </c>
      <c xmlns="http://schemas.openxmlformats.org/spreadsheetml/2006/main" r="D124" s="47">
        <f xmlns="http://schemas.openxmlformats.org/spreadsheetml/2006/main" t="shared" ref="D124:E124" si="7">D110+D123</f>
        <v xmlns="http://schemas.openxmlformats.org/spreadsheetml/2006/main">2067288</v>
      </c>
      <c xmlns="http://schemas.openxmlformats.org/spreadsheetml/2006/main" r="E124" s="47">
        <f xmlns="http://schemas.openxmlformats.org/spreadsheetml/2006/main" t="shared" si="7"/>
        <v xmlns="http://schemas.openxmlformats.org/spreadsheetml/2006/main">774283.19</v>
      </c>
      <c xmlns="http://schemas.openxmlformats.org/spreadsheetml/2006/main" r="F124" s="47"/>
      <c xmlns="http://schemas.openxmlformats.org/spreadsheetml/2006/main" r="G124" s="237">
        <f xmlns="http://schemas.openxmlformats.org/spreadsheetml/2006/main" t="shared" ref="G124" si="8">G110+G123</f>
        <v xmlns="http://schemas.openxmlformats.org/spreadsheetml/2006/main">701560.15</v>
      </c>
      <c xmlns="http://schemas.openxmlformats.org/spreadsheetml/2006/main" r="H124" s="47"/>
      <c xmlns="http://schemas.openxmlformats.org/spreadsheetml/2006/main" r="I124" s="47"/>
      <c xmlns="http://schemas.openxmlformats.org/spreadsheetml/2006/main" r="J124" s="47">
        <f xmlns="http://schemas.openxmlformats.org/spreadsheetml/2006/main">J110+J123</f>
        <v xmlns="http://schemas.openxmlformats.org/spreadsheetml/2006/main">80000</v>
      </c>
      <c xmlns="http://schemas.openxmlformats.org/spreadsheetml/2006/main" r="K124" s="47">
        <f xmlns="http://schemas.openxmlformats.org/spreadsheetml/2006/main">K110+K123</f>
        <v xmlns="http://schemas.openxmlformats.org/spreadsheetml/2006/main">1080000</v>
      </c>
    </row>
    <row xmlns:x14ac="http://schemas.microsoft.com/office/spreadsheetml/2009/9/ac" xmlns="http://schemas.openxmlformats.org/spreadsheetml/2006/main" r="125" spans="1:11" x14ac:dyDescent="0.2">
      <c xmlns="http://schemas.openxmlformats.org/spreadsheetml/2006/main" r="A125" s="50"/>
      <c xmlns="http://schemas.openxmlformats.org/spreadsheetml/2006/main" r="B125" s="37"/>
      <c xmlns="http://schemas.openxmlformats.org/spreadsheetml/2006/main" r="C125" s="47"/>
      <c xmlns="http://schemas.openxmlformats.org/spreadsheetml/2006/main" r="D125" s="47"/>
      <c xmlns="http://schemas.openxmlformats.org/spreadsheetml/2006/main" r="E125" s="47"/>
      <c xmlns="http://schemas.openxmlformats.org/spreadsheetml/2006/main" r="F125" s="47"/>
      <c xmlns="http://schemas.openxmlformats.org/spreadsheetml/2006/main" r="G125" s="237"/>
      <c xmlns="http://schemas.openxmlformats.org/spreadsheetml/2006/main" r="H125" s="47"/>
      <c xmlns="http://schemas.openxmlformats.org/spreadsheetml/2006/main" r="I125" s="47"/>
      <c xmlns="http://schemas.openxmlformats.org/spreadsheetml/2006/main" r="J125" s="47"/>
      <c xmlns="http://schemas.openxmlformats.org/spreadsheetml/2006/main" r="K125" s="47"/>
    </row>
    <row xmlns:x14ac="http://schemas.microsoft.com/office/spreadsheetml/2009/9/ac" xmlns="http://schemas.openxmlformats.org/spreadsheetml/2006/main" r="126" spans="1:11" x14ac:dyDescent="0.2">
      <c xmlns="http://schemas.openxmlformats.org/spreadsheetml/2006/main" r="A126" s="50">
        <v xmlns="http://schemas.openxmlformats.org/spreadsheetml/2006/main">40</v>
      </c>
      <c xmlns="http://schemas.openxmlformats.org/spreadsheetml/2006/main" r="B126" s="51" t="s">
        <v xmlns="http://schemas.openxmlformats.org/spreadsheetml/2006/main">753</v>
      </c>
      <c xmlns="http://schemas.openxmlformats.org/spreadsheetml/2006/main" r="C126" s="47"/>
      <c xmlns="http://schemas.openxmlformats.org/spreadsheetml/2006/main" r="D126" s="47"/>
      <c xmlns="http://schemas.openxmlformats.org/spreadsheetml/2006/main" r="E126" s="47"/>
      <c xmlns="http://schemas.openxmlformats.org/spreadsheetml/2006/main" r="F126" s="47"/>
      <c xmlns="http://schemas.openxmlformats.org/spreadsheetml/2006/main" r="G126" s="237"/>
      <c xmlns="http://schemas.openxmlformats.org/spreadsheetml/2006/main" r="H126" s="47"/>
      <c xmlns="http://schemas.openxmlformats.org/spreadsheetml/2006/main" r="I126" s="47"/>
      <c xmlns="http://schemas.openxmlformats.org/spreadsheetml/2006/main" r="J126" s="47"/>
      <c xmlns="http://schemas.openxmlformats.org/spreadsheetml/2006/main" r="K126" s="47"/>
    </row>
    <row xmlns:x14ac="http://schemas.microsoft.com/office/spreadsheetml/2009/9/ac" xmlns="http://schemas.openxmlformats.org/spreadsheetml/2006/main" r="127" spans="1:11" x14ac:dyDescent="0.2">
      <c xmlns="http://schemas.openxmlformats.org/spreadsheetml/2006/main" r="A127" s="50">
        <v xmlns="http://schemas.openxmlformats.org/spreadsheetml/2006/main">4200</v>
      </c>
      <c xmlns="http://schemas.openxmlformats.org/spreadsheetml/2006/main" r="B127" s="51" t="s">
        <v xmlns="http://schemas.openxmlformats.org/spreadsheetml/2006/main">754</v>
      </c>
      <c xmlns="http://schemas.openxmlformats.org/spreadsheetml/2006/main" r="C127" s="47"/>
      <c xmlns="http://schemas.openxmlformats.org/spreadsheetml/2006/main" r="D127" s="47"/>
      <c xmlns="http://schemas.openxmlformats.org/spreadsheetml/2006/main" r="E127" s="47"/>
      <c xmlns="http://schemas.openxmlformats.org/spreadsheetml/2006/main" r="F127" s="47"/>
      <c xmlns="http://schemas.openxmlformats.org/spreadsheetml/2006/main" r="G127" s="237"/>
      <c xmlns="http://schemas.openxmlformats.org/spreadsheetml/2006/main" r="H127" s="47"/>
      <c xmlns="http://schemas.openxmlformats.org/spreadsheetml/2006/main" r="I127" s="47"/>
      <c xmlns="http://schemas.openxmlformats.org/spreadsheetml/2006/main" r="J127" s="47"/>
      <c xmlns="http://schemas.openxmlformats.org/spreadsheetml/2006/main" r="K127" s="47"/>
    </row>
    <row xmlns:x14ac="http://schemas.microsoft.com/office/spreadsheetml/2009/9/ac" xmlns="http://schemas.openxmlformats.org/spreadsheetml/2006/main" r="128" spans="1:11" x14ac:dyDescent="0.2">
      <c xmlns="http://schemas.openxmlformats.org/spreadsheetml/2006/main" r="A128" s="40">
        <v xmlns="http://schemas.openxmlformats.org/spreadsheetml/2006/main">4201</v>
      </c>
      <c xmlns="http://schemas.openxmlformats.org/spreadsheetml/2006/main" r="B128" s="43" t="s">
        <v xmlns="http://schemas.openxmlformats.org/spreadsheetml/2006/main">755</v>
      </c>
      <c xmlns="http://schemas.openxmlformats.org/spreadsheetml/2006/main" r="C128" s="144">
        <v xmlns="http://schemas.openxmlformats.org/spreadsheetml/2006/main">40000</v>
      </c>
      <c xmlns="http://schemas.openxmlformats.org/spreadsheetml/2006/main" r="D128" s="144">
        <v xmlns="http://schemas.openxmlformats.org/spreadsheetml/2006/main">0</v>
      </c>
      <c xmlns="http://schemas.openxmlformats.org/spreadsheetml/2006/main" r="E128" s="144">
        <v xmlns="http://schemas.openxmlformats.org/spreadsheetml/2006/main">0</v>
      </c>
      <c xmlns="http://schemas.openxmlformats.org/spreadsheetml/2006/main" r="F128" s="55" t="s">
        <v xmlns="http://schemas.openxmlformats.org/spreadsheetml/2006/main">756</v>
      </c>
      <c xmlns="http://schemas.openxmlformats.org/spreadsheetml/2006/main" r="G128" s="242"/>
      <c xmlns="http://schemas.openxmlformats.org/spreadsheetml/2006/main" r="H128" s="55"/>
      <c xmlns="http://schemas.openxmlformats.org/spreadsheetml/2006/main" r="I128" s="55"/>
      <c xmlns="http://schemas.openxmlformats.org/spreadsheetml/2006/main" r="J128" s="144"/>
      <c xmlns="http://schemas.openxmlformats.org/spreadsheetml/2006/main" r="K128" s="144"/>
    </row>
    <row xmlns:x14ac="http://schemas.microsoft.com/office/spreadsheetml/2009/9/ac" xmlns="http://schemas.openxmlformats.org/spreadsheetml/2006/main" r="129" spans="1:11" x14ac:dyDescent="0.2">
      <c xmlns="http://schemas.openxmlformats.org/spreadsheetml/2006/main" r="A129" s="50">
        <v xmlns="http://schemas.openxmlformats.org/spreadsheetml/2006/main">4299</v>
      </c>
      <c xmlns="http://schemas.openxmlformats.org/spreadsheetml/2006/main" r="B129" s="51" t="s">
        <v xmlns="http://schemas.openxmlformats.org/spreadsheetml/2006/main">757</v>
      </c>
      <c xmlns="http://schemas.openxmlformats.org/spreadsheetml/2006/main" r="C129" s="47">
        <f xmlns="http://schemas.openxmlformats.org/spreadsheetml/2006/main">C128</f>
        <v xmlns="http://schemas.openxmlformats.org/spreadsheetml/2006/main">40000</v>
      </c>
      <c xmlns="http://schemas.openxmlformats.org/spreadsheetml/2006/main" r="D129" s="47">
        <f xmlns="http://schemas.openxmlformats.org/spreadsheetml/2006/main" t="shared" ref="D129:E129" si="9">D128</f>
        <v xmlns="http://schemas.openxmlformats.org/spreadsheetml/2006/main">0</v>
      </c>
      <c xmlns="http://schemas.openxmlformats.org/spreadsheetml/2006/main" r="E129" s="47">
        <f xmlns="http://schemas.openxmlformats.org/spreadsheetml/2006/main" t="shared" si="9"/>
        <v xmlns="http://schemas.openxmlformats.org/spreadsheetml/2006/main">0</v>
      </c>
      <c xmlns="http://schemas.openxmlformats.org/spreadsheetml/2006/main" r="F129" s="47"/>
      <c xmlns="http://schemas.openxmlformats.org/spreadsheetml/2006/main" r="G129" s="237"/>
      <c xmlns="http://schemas.openxmlformats.org/spreadsheetml/2006/main" r="H129" s="47"/>
      <c xmlns="http://schemas.openxmlformats.org/spreadsheetml/2006/main" r="I129" s="47"/>
      <c xmlns="http://schemas.openxmlformats.org/spreadsheetml/2006/main" r="J129" s="47">
        <f xmlns="http://schemas.openxmlformats.org/spreadsheetml/2006/main">J128</f>
        <v xmlns="http://schemas.openxmlformats.org/spreadsheetml/2006/main">0</v>
      </c>
      <c xmlns="http://schemas.openxmlformats.org/spreadsheetml/2006/main" r="K129" s="47">
        <f xmlns="http://schemas.openxmlformats.org/spreadsheetml/2006/main">K128</f>
        <v xmlns="http://schemas.openxmlformats.org/spreadsheetml/2006/main">0</v>
      </c>
    </row>
    <row xmlns:x14ac="http://schemas.microsoft.com/office/spreadsheetml/2009/9/ac" xmlns="http://schemas.openxmlformats.org/spreadsheetml/2006/main" r="130" spans="1:11" x14ac:dyDescent="0.2">
      <c xmlns="http://schemas.openxmlformats.org/spreadsheetml/2006/main" r="A130" s="50"/>
      <c xmlns="http://schemas.openxmlformats.org/spreadsheetml/2006/main" r="B130" s="51"/>
      <c xmlns="http://schemas.openxmlformats.org/spreadsheetml/2006/main" r="C130" s="47"/>
      <c xmlns="http://schemas.openxmlformats.org/spreadsheetml/2006/main" r="D130" s="47"/>
      <c xmlns="http://schemas.openxmlformats.org/spreadsheetml/2006/main" r="E130" s="47"/>
      <c xmlns="http://schemas.openxmlformats.org/spreadsheetml/2006/main" r="F130" s="47"/>
      <c xmlns="http://schemas.openxmlformats.org/spreadsheetml/2006/main" r="G130" s="237"/>
      <c xmlns="http://schemas.openxmlformats.org/spreadsheetml/2006/main" r="H130" s="47"/>
      <c xmlns="http://schemas.openxmlformats.org/spreadsheetml/2006/main" r="I130" s="47"/>
      <c xmlns="http://schemas.openxmlformats.org/spreadsheetml/2006/main" r="J130" s="47"/>
      <c xmlns="http://schemas.openxmlformats.org/spreadsheetml/2006/main" r="K130" s="47"/>
    </row>
    <row xmlns:x14ac="http://schemas.microsoft.com/office/spreadsheetml/2009/9/ac" xmlns="http://schemas.openxmlformats.org/spreadsheetml/2006/main" r="131" spans="1:11" x14ac:dyDescent="0.2">
      <c xmlns="http://schemas.openxmlformats.org/spreadsheetml/2006/main" r="A131" s="50">
        <v xmlns="http://schemas.openxmlformats.org/spreadsheetml/2006/main">50</v>
      </c>
      <c xmlns="http://schemas.openxmlformats.org/spreadsheetml/2006/main" r="B131" s="51" t="s">
        <v xmlns="http://schemas.openxmlformats.org/spreadsheetml/2006/main">758</v>
      </c>
      <c xmlns="http://schemas.openxmlformats.org/spreadsheetml/2006/main" r="C131" s="47"/>
      <c xmlns="http://schemas.openxmlformats.org/spreadsheetml/2006/main" r="D131" s="47"/>
      <c xmlns="http://schemas.openxmlformats.org/spreadsheetml/2006/main" r="E131" s="47"/>
      <c xmlns="http://schemas.openxmlformats.org/spreadsheetml/2006/main" r="F131" s="47"/>
      <c xmlns="http://schemas.openxmlformats.org/spreadsheetml/2006/main" r="G131" s="237"/>
      <c xmlns="http://schemas.openxmlformats.org/spreadsheetml/2006/main" r="H131" s="47"/>
      <c xmlns="http://schemas.openxmlformats.org/spreadsheetml/2006/main" r="I131" s="47"/>
      <c xmlns="http://schemas.openxmlformats.org/spreadsheetml/2006/main" r="J131" s="47"/>
      <c xmlns="http://schemas.openxmlformats.org/spreadsheetml/2006/main" r="K131" s="47"/>
    </row>
    <row xmlns:x14ac="http://schemas.microsoft.com/office/spreadsheetml/2009/9/ac" xmlns="http://schemas.openxmlformats.org/spreadsheetml/2006/main" r="132" spans="1:11" x14ac:dyDescent="0.2">
      <c xmlns="http://schemas.openxmlformats.org/spreadsheetml/2006/main" r="A132" s="50">
        <v xmlns="http://schemas.openxmlformats.org/spreadsheetml/2006/main">5200</v>
      </c>
      <c xmlns="http://schemas.openxmlformats.org/spreadsheetml/2006/main" r="B132" s="51" t="s">
        <v xmlns="http://schemas.openxmlformats.org/spreadsheetml/2006/main">759</v>
      </c>
      <c xmlns="http://schemas.openxmlformats.org/spreadsheetml/2006/main" r="C132" s="47"/>
      <c xmlns="http://schemas.openxmlformats.org/spreadsheetml/2006/main" r="D132" s="47"/>
      <c xmlns="http://schemas.openxmlformats.org/spreadsheetml/2006/main" r="E132" s="47"/>
      <c xmlns="http://schemas.openxmlformats.org/spreadsheetml/2006/main" r="F132" s="47"/>
      <c xmlns="http://schemas.openxmlformats.org/spreadsheetml/2006/main" r="G132" s="237"/>
      <c xmlns="http://schemas.openxmlformats.org/spreadsheetml/2006/main" r="H132" s="47"/>
      <c xmlns="http://schemas.openxmlformats.org/spreadsheetml/2006/main" r="I132" s="47"/>
      <c xmlns="http://schemas.openxmlformats.org/spreadsheetml/2006/main" r="J132" s="47"/>
      <c xmlns="http://schemas.openxmlformats.org/spreadsheetml/2006/main" r="K132" s="47"/>
    </row>
    <row xmlns:x14ac="http://schemas.microsoft.com/office/spreadsheetml/2009/9/ac" xmlns="http://schemas.openxmlformats.org/spreadsheetml/2006/main" r="133" spans="1:11" x14ac:dyDescent="0.2">
      <c xmlns="http://schemas.openxmlformats.org/spreadsheetml/2006/main" r="A133" s="40">
        <v xmlns="http://schemas.openxmlformats.org/spreadsheetml/2006/main">5201</v>
      </c>
      <c xmlns="http://schemas.openxmlformats.org/spreadsheetml/2006/main" r="B133" s="58" t="s">
        <v xmlns="http://schemas.openxmlformats.org/spreadsheetml/2006/main">760</v>
      </c>
      <c xmlns="http://schemas.openxmlformats.org/spreadsheetml/2006/main" r="C133" s="144">
        <v xmlns="http://schemas.openxmlformats.org/spreadsheetml/2006/main">30000</v>
      </c>
      <c xmlns="http://schemas.openxmlformats.org/spreadsheetml/2006/main" r="D133" s="144">
        <v xmlns="http://schemas.openxmlformats.org/spreadsheetml/2006/main">0</v>
      </c>
      <c xmlns="http://schemas.openxmlformats.org/spreadsheetml/2006/main" r="E133" s="144">
        <v xmlns="http://schemas.openxmlformats.org/spreadsheetml/2006/main">0</v>
      </c>
      <c xmlns="http://schemas.openxmlformats.org/spreadsheetml/2006/main" r="F133" s="55" t="s">
        <v xmlns="http://schemas.openxmlformats.org/spreadsheetml/2006/main">761</v>
      </c>
      <c xmlns="http://schemas.openxmlformats.org/spreadsheetml/2006/main" r="G133" s="261"/>
      <c xmlns="http://schemas.openxmlformats.org/spreadsheetml/2006/main" r="H133" s="144"/>
      <c xmlns="http://schemas.openxmlformats.org/spreadsheetml/2006/main" r="I133" s="144"/>
      <c xmlns="http://schemas.openxmlformats.org/spreadsheetml/2006/main" r="J133" s="144">
        <v xmlns="http://schemas.openxmlformats.org/spreadsheetml/2006/main">30000</v>
      </c>
      <c xmlns="http://schemas.openxmlformats.org/spreadsheetml/2006/main" r="K133" s="144">
        <v xmlns="http://schemas.openxmlformats.org/spreadsheetml/2006/main">30000</v>
      </c>
    </row>
    <row xmlns:x14ac="http://schemas.microsoft.com/office/spreadsheetml/2009/9/ac" xmlns="http://schemas.openxmlformats.org/spreadsheetml/2006/main" r="134" spans="1:11" x14ac:dyDescent="0.2">
      <c xmlns="http://schemas.openxmlformats.org/spreadsheetml/2006/main" r="A134" s="40">
        <v xmlns="http://schemas.openxmlformats.org/spreadsheetml/2006/main">5201</v>
      </c>
      <c xmlns="http://schemas.openxmlformats.org/spreadsheetml/2006/main" r="B134" s="58" t="s">
        <v xmlns="http://schemas.openxmlformats.org/spreadsheetml/2006/main">762</v>
      </c>
      <c xmlns="http://schemas.openxmlformats.org/spreadsheetml/2006/main" r="C134" s="144">
        <v xmlns="http://schemas.openxmlformats.org/spreadsheetml/2006/main">0</v>
      </c>
      <c xmlns="http://schemas.openxmlformats.org/spreadsheetml/2006/main" r="D134" s="144">
        <v xmlns="http://schemas.openxmlformats.org/spreadsheetml/2006/main">11822</v>
      </c>
      <c xmlns="http://schemas.openxmlformats.org/spreadsheetml/2006/main" r="E134" s="144">
        <v xmlns="http://schemas.openxmlformats.org/spreadsheetml/2006/main">0</v>
      </c>
      <c xmlns="http://schemas.openxmlformats.org/spreadsheetml/2006/main" r="F134" s="55" t="s">
        <v xmlns="http://schemas.openxmlformats.org/spreadsheetml/2006/main">763</v>
      </c>
      <c xmlns="http://schemas.openxmlformats.org/spreadsheetml/2006/main" r="G134" s="261"/>
      <c xmlns="http://schemas.openxmlformats.org/spreadsheetml/2006/main" r="H134" s="144"/>
      <c xmlns="http://schemas.openxmlformats.org/spreadsheetml/2006/main" r="I134" s="144"/>
      <c xmlns="http://schemas.openxmlformats.org/spreadsheetml/2006/main" r="J134" s="144"/>
      <c xmlns="http://schemas.openxmlformats.org/spreadsheetml/2006/main" r="K134" s="144"/>
    </row>
    <row xmlns:x14ac="http://schemas.microsoft.com/office/spreadsheetml/2009/9/ac" xmlns="http://schemas.openxmlformats.org/spreadsheetml/2006/main" r="135" spans="1:11" x14ac:dyDescent="0.2">
      <c xmlns="http://schemas.openxmlformats.org/spreadsheetml/2006/main" r="A135" s="40">
        <v xmlns="http://schemas.openxmlformats.org/spreadsheetml/2006/main">5202</v>
      </c>
      <c xmlns="http://schemas.openxmlformats.org/spreadsheetml/2006/main" r="B135" s="43" t="s">
        <v xmlns="http://schemas.openxmlformats.org/spreadsheetml/2006/main">764</v>
      </c>
      <c xmlns="http://schemas.openxmlformats.org/spreadsheetml/2006/main" r="C135" s="144">
        <v xmlns="http://schemas.openxmlformats.org/spreadsheetml/2006/main">40000</v>
      </c>
      <c xmlns="http://schemas.openxmlformats.org/spreadsheetml/2006/main" r="D135" s="144">
        <v xmlns="http://schemas.openxmlformats.org/spreadsheetml/2006/main">2067</v>
      </c>
      <c xmlns="http://schemas.openxmlformats.org/spreadsheetml/2006/main" r="E135" s="144">
        <v xmlns="http://schemas.openxmlformats.org/spreadsheetml/2006/main">0</v>
      </c>
      <c xmlns="http://schemas.openxmlformats.org/spreadsheetml/2006/main" r="F135" s="55" t="s">
        <v xmlns="http://schemas.openxmlformats.org/spreadsheetml/2006/main">765</v>
      </c>
      <c xmlns="http://schemas.openxmlformats.org/spreadsheetml/2006/main" r="G135" s="261"/>
      <c xmlns="http://schemas.openxmlformats.org/spreadsheetml/2006/main" r="H135" s="144"/>
      <c xmlns="http://schemas.openxmlformats.org/spreadsheetml/2006/main" r="I135" s="144"/>
      <c xmlns="http://schemas.openxmlformats.org/spreadsheetml/2006/main" r="J135" s="144">
        <v xmlns="http://schemas.openxmlformats.org/spreadsheetml/2006/main">40000</v>
      </c>
      <c xmlns="http://schemas.openxmlformats.org/spreadsheetml/2006/main" r="K135" s="144">
        <v xmlns="http://schemas.openxmlformats.org/spreadsheetml/2006/main">40000</v>
      </c>
    </row>
    <row xmlns:x14ac="http://schemas.microsoft.com/office/spreadsheetml/2009/9/ac" xmlns="http://schemas.openxmlformats.org/spreadsheetml/2006/main" r="136" spans="1:11" x14ac:dyDescent="0.2">
      <c xmlns="http://schemas.openxmlformats.org/spreadsheetml/2006/main" r="A136" s="40">
        <v xmlns="http://schemas.openxmlformats.org/spreadsheetml/2006/main">5202</v>
      </c>
      <c xmlns="http://schemas.openxmlformats.org/spreadsheetml/2006/main" r="B136" s="43" t="s">
        <v xmlns="http://schemas.openxmlformats.org/spreadsheetml/2006/main">766</v>
      </c>
      <c xmlns="http://schemas.openxmlformats.org/spreadsheetml/2006/main" r="C136" s="144">
        <v xmlns="http://schemas.openxmlformats.org/spreadsheetml/2006/main">0</v>
      </c>
      <c xmlns="http://schemas.openxmlformats.org/spreadsheetml/2006/main" r="D136" s="144">
        <v xmlns="http://schemas.openxmlformats.org/spreadsheetml/2006/main">0</v>
      </c>
      <c xmlns="http://schemas.openxmlformats.org/spreadsheetml/2006/main" r="E136" s="144">
        <v xmlns="http://schemas.openxmlformats.org/spreadsheetml/2006/main">0</v>
      </c>
      <c xmlns="http://schemas.openxmlformats.org/spreadsheetml/2006/main" r="F136" s="55" t="s">
        <v xmlns="http://schemas.openxmlformats.org/spreadsheetml/2006/main">767</v>
      </c>
      <c xmlns="http://schemas.openxmlformats.org/spreadsheetml/2006/main" r="G136" s="261">
        <v xmlns="http://schemas.openxmlformats.org/spreadsheetml/2006/main">2336.2399999999998</v>
      </c>
      <c xmlns="http://schemas.openxmlformats.org/spreadsheetml/2006/main" r="H136" s="55" t="s">
        <v xmlns="http://schemas.openxmlformats.org/spreadsheetml/2006/main">768</v>
      </c>
      <c xmlns="http://schemas.openxmlformats.org/spreadsheetml/2006/main" r="I136" s="144"/>
      <c xmlns="http://schemas.openxmlformats.org/spreadsheetml/2006/main" r="J136" s="144"/>
      <c xmlns="http://schemas.openxmlformats.org/spreadsheetml/2006/main" r="K136" s="144"/>
    </row>
    <row xmlns:x14ac="http://schemas.microsoft.com/office/spreadsheetml/2009/9/ac" xmlns="http://schemas.openxmlformats.org/spreadsheetml/2006/main" r="137" spans="1:11" x14ac:dyDescent="0.2">
      <c xmlns="http://schemas.openxmlformats.org/spreadsheetml/2006/main" r="A137" s="40">
        <v xmlns="http://schemas.openxmlformats.org/spreadsheetml/2006/main">5203</v>
      </c>
      <c xmlns="http://schemas.openxmlformats.org/spreadsheetml/2006/main" r="B137" s="43" t="s">
        <v xmlns="http://schemas.openxmlformats.org/spreadsheetml/2006/main">769</v>
      </c>
      <c xmlns="http://schemas.openxmlformats.org/spreadsheetml/2006/main" r="C137" s="144">
        <v xmlns="http://schemas.openxmlformats.org/spreadsheetml/2006/main">0</v>
      </c>
      <c xmlns="http://schemas.openxmlformats.org/spreadsheetml/2006/main" r="D137" s="144">
        <v xmlns="http://schemas.openxmlformats.org/spreadsheetml/2006/main">44248</v>
      </c>
      <c xmlns="http://schemas.openxmlformats.org/spreadsheetml/2006/main" r="E137" s="277">
        <v xmlns="http://schemas.openxmlformats.org/spreadsheetml/2006/main">-114.32</v>
      </c>
      <c xmlns="http://schemas.openxmlformats.org/spreadsheetml/2006/main" r="F137" s="55" t="s">
        <v xmlns="http://schemas.openxmlformats.org/spreadsheetml/2006/main">770</v>
      </c>
      <c xmlns="http://schemas.openxmlformats.org/spreadsheetml/2006/main" r="G137" s="261">
        <v xmlns="http://schemas.openxmlformats.org/spreadsheetml/2006/main">50000</v>
      </c>
      <c xmlns="http://schemas.openxmlformats.org/spreadsheetml/2006/main" r="H137" s="55" t="s">
        <v xmlns="http://schemas.openxmlformats.org/spreadsheetml/2006/main">771</v>
      </c>
      <c xmlns="http://schemas.openxmlformats.org/spreadsheetml/2006/main" r="I137" s="144"/>
      <c xmlns="http://schemas.openxmlformats.org/spreadsheetml/2006/main" r="J137" s="144"/>
      <c xmlns="http://schemas.openxmlformats.org/spreadsheetml/2006/main" r="K137" s="144"/>
    </row>
    <row xmlns:x14ac="http://schemas.microsoft.com/office/spreadsheetml/2009/9/ac" xmlns="http://schemas.openxmlformats.org/spreadsheetml/2006/main" r="138" spans="1:11" x14ac:dyDescent="0.2">
      <c xmlns="http://schemas.openxmlformats.org/spreadsheetml/2006/main" r="A138" s="40">
        <v xmlns="http://schemas.openxmlformats.org/spreadsheetml/2006/main">5204</v>
      </c>
      <c xmlns="http://schemas.openxmlformats.org/spreadsheetml/2006/main" r="B138" s="43" t="s">
        <v xmlns="http://schemas.openxmlformats.org/spreadsheetml/2006/main">772</v>
      </c>
      <c xmlns="http://schemas.openxmlformats.org/spreadsheetml/2006/main" r="C138" s="144">
        <v xmlns="http://schemas.openxmlformats.org/spreadsheetml/2006/main">0</v>
      </c>
      <c xmlns="http://schemas.openxmlformats.org/spreadsheetml/2006/main" r="D138" s="144">
        <v xmlns="http://schemas.openxmlformats.org/spreadsheetml/2006/main">193400</v>
      </c>
      <c xmlns="http://schemas.openxmlformats.org/spreadsheetml/2006/main" r="E138" s="277">
        <v xmlns="http://schemas.openxmlformats.org/spreadsheetml/2006/main">-33717</v>
      </c>
      <c xmlns="http://schemas.openxmlformats.org/spreadsheetml/2006/main" r="F138" s="55" t="s">
        <v xmlns="http://schemas.openxmlformats.org/spreadsheetml/2006/main">773</v>
      </c>
      <c xmlns="http://schemas.openxmlformats.org/spreadsheetml/2006/main" r="G138" s="261"/>
      <c xmlns="http://schemas.openxmlformats.org/spreadsheetml/2006/main" r="H138" s="144"/>
      <c xmlns="http://schemas.openxmlformats.org/spreadsheetml/2006/main" r="I138" s="144"/>
      <c xmlns="http://schemas.openxmlformats.org/spreadsheetml/2006/main" r="J138" s="144"/>
      <c xmlns="http://schemas.openxmlformats.org/spreadsheetml/2006/main" r="K138" s="144"/>
    </row>
    <row xmlns:x14ac="http://schemas.microsoft.com/office/spreadsheetml/2009/9/ac" xmlns="http://schemas.openxmlformats.org/spreadsheetml/2006/main" r="139" spans="1:11" ht="24" x14ac:dyDescent="0.2">
      <c xmlns="http://schemas.openxmlformats.org/spreadsheetml/2006/main" r="A139" s="40">
        <v xmlns="http://schemas.openxmlformats.org/spreadsheetml/2006/main">5205</v>
      </c>
      <c xmlns="http://schemas.openxmlformats.org/spreadsheetml/2006/main" r="B139" s="43" t="s">
        <v xmlns="http://schemas.openxmlformats.org/spreadsheetml/2006/main">774</v>
      </c>
      <c xmlns="http://schemas.openxmlformats.org/spreadsheetml/2006/main" r="C139" s="144">
        <v xmlns="http://schemas.openxmlformats.org/spreadsheetml/2006/main">0</v>
      </c>
      <c xmlns="http://schemas.openxmlformats.org/spreadsheetml/2006/main" r="D139" s="144">
        <v xmlns="http://schemas.openxmlformats.org/spreadsheetml/2006/main">7800</v>
      </c>
      <c xmlns="http://schemas.openxmlformats.org/spreadsheetml/2006/main" r="E139" s="277">
        <v xmlns="http://schemas.openxmlformats.org/spreadsheetml/2006/main">7756.57</v>
      </c>
      <c xmlns="http://schemas.openxmlformats.org/spreadsheetml/2006/main" r="F139" s="55" t="s">
        <v xmlns="http://schemas.openxmlformats.org/spreadsheetml/2006/main">775</v>
      </c>
      <c xmlns="http://schemas.openxmlformats.org/spreadsheetml/2006/main" r="G139" s="261">
        <v xmlns="http://schemas.openxmlformats.org/spreadsheetml/2006/main">30550</v>
      </c>
      <c xmlns="http://schemas.openxmlformats.org/spreadsheetml/2006/main" r="H139" s="251" t="s">
        <v xmlns="http://schemas.openxmlformats.org/spreadsheetml/2006/main">776</v>
      </c>
      <c xmlns="http://schemas.openxmlformats.org/spreadsheetml/2006/main" r="I139" s="144"/>
      <c xmlns="http://schemas.openxmlformats.org/spreadsheetml/2006/main" r="J139" s="144"/>
      <c xmlns="http://schemas.openxmlformats.org/spreadsheetml/2006/main" r="K139" s="144"/>
    </row>
    <row xmlns:x14ac="http://schemas.microsoft.com/office/spreadsheetml/2009/9/ac" xmlns="http://schemas.openxmlformats.org/spreadsheetml/2006/main" r="140" spans="1:11" x14ac:dyDescent="0.2">
      <c xmlns="http://schemas.openxmlformats.org/spreadsheetml/2006/main" r="A140" s="40">
        <v xmlns="http://schemas.openxmlformats.org/spreadsheetml/2006/main">5206</v>
      </c>
      <c xmlns="http://schemas.openxmlformats.org/spreadsheetml/2006/main" r="B140" s="43" t="s">
        <v xmlns="http://schemas.openxmlformats.org/spreadsheetml/2006/main">777</v>
      </c>
      <c xmlns="http://schemas.openxmlformats.org/spreadsheetml/2006/main" r="C140" s="144">
        <v xmlns="http://schemas.openxmlformats.org/spreadsheetml/2006/main">0</v>
      </c>
      <c xmlns="http://schemas.openxmlformats.org/spreadsheetml/2006/main" r="D140" s="144">
        <v xmlns="http://schemas.openxmlformats.org/spreadsheetml/2006/main">15000</v>
      </c>
      <c xmlns="http://schemas.openxmlformats.org/spreadsheetml/2006/main" r="E140" s="277">
        <v xmlns="http://schemas.openxmlformats.org/spreadsheetml/2006/main">15000</v>
      </c>
      <c xmlns="http://schemas.openxmlformats.org/spreadsheetml/2006/main" r="F140" s="55" t="s">
        <v xmlns="http://schemas.openxmlformats.org/spreadsheetml/2006/main">778</v>
      </c>
      <c xmlns="http://schemas.openxmlformats.org/spreadsheetml/2006/main" r="G140" s="261"/>
      <c xmlns="http://schemas.openxmlformats.org/spreadsheetml/2006/main" r="H140" s="144"/>
      <c xmlns="http://schemas.openxmlformats.org/spreadsheetml/2006/main" r="I140" s="144"/>
      <c xmlns="http://schemas.openxmlformats.org/spreadsheetml/2006/main" r="J140" s="144"/>
      <c xmlns="http://schemas.openxmlformats.org/spreadsheetml/2006/main" r="K140" s="144"/>
    </row>
    <row xmlns:x14ac="http://schemas.microsoft.com/office/spreadsheetml/2009/9/ac" xmlns="http://schemas.openxmlformats.org/spreadsheetml/2006/main" r="141" spans="1:11" x14ac:dyDescent="0.2">
      <c xmlns="http://schemas.openxmlformats.org/spreadsheetml/2006/main" r="A141" s="40">
        <v xmlns="http://schemas.openxmlformats.org/spreadsheetml/2006/main">5207</v>
      </c>
      <c xmlns="http://schemas.openxmlformats.org/spreadsheetml/2006/main" r="B141" s="43" t="s">
        <v xmlns="http://schemas.openxmlformats.org/spreadsheetml/2006/main">779</v>
      </c>
      <c xmlns="http://schemas.openxmlformats.org/spreadsheetml/2006/main" r="C141" s="144">
        <v xmlns="http://schemas.openxmlformats.org/spreadsheetml/2006/main">0</v>
      </c>
      <c xmlns="http://schemas.openxmlformats.org/spreadsheetml/2006/main" r="D141" s="144">
        <v xmlns="http://schemas.openxmlformats.org/spreadsheetml/2006/main">15000</v>
      </c>
      <c xmlns="http://schemas.openxmlformats.org/spreadsheetml/2006/main" r="E141" s="277">
        <v xmlns="http://schemas.openxmlformats.org/spreadsheetml/2006/main">15000</v>
      </c>
      <c xmlns="http://schemas.openxmlformats.org/spreadsheetml/2006/main" r="F141" s="55" t="s">
        <v xmlns="http://schemas.openxmlformats.org/spreadsheetml/2006/main">780</v>
      </c>
      <c xmlns="http://schemas.openxmlformats.org/spreadsheetml/2006/main" r="G141" s="261"/>
      <c xmlns="http://schemas.openxmlformats.org/spreadsheetml/2006/main" r="H141" s="144"/>
      <c xmlns="http://schemas.openxmlformats.org/spreadsheetml/2006/main" r="I141" s="144"/>
      <c xmlns="http://schemas.openxmlformats.org/spreadsheetml/2006/main" r="J141" s="144"/>
      <c xmlns="http://schemas.openxmlformats.org/spreadsheetml/2006/main" r="K141" s="144"/>
    </row>
    <row xmlns:x14ac="http://schemas.microsoft.com/office/spreadsheetml/2009/9/ac" xmlns="http://schemas.openxmlformats.org/spreadsheetml/2006/main" r="142" spans="1:11" x14ac:dyDescent="0.2">
      <c xmlns="http://schemas.openxmlformats.org/spreadsheetml/2006/main" r="A142" s="40">
        <v xmlns="http://schemas.openxmlformats.org/spreadsheetml/2006/main">5208</v>
      </c>
      <c xmlns="http://schemas.openxmlformats.org/spreadsheetml/2006/main" r="B142" s="43" t="s">
        <v xmlns="http://schemas.openxmlformats.org/spreadsheetml/2006/main">781</v>
      </c>
      <c xmlns="http://schemas.openxmlformats.org/spreadsheetml/2006/main" r="C142" s="144">
        <v xmlns="http://schemas.openxmlformats.org/spreadsheetml/2006/main">0</v>
      </c>
      <c xmlns="http://schemas.openxmlformats.org/spreadsheetml/2006/main" r="D142" s="144">
        <v xmlns="http://schemas.openxmlformats.org/spreadsheetml/2006/main">8850</v>
      </c>
      <c xmlns="http://schemas.openxmlformats.org/spreadsheetml/2006/main" r="E142" s="144">
        <v xmlns="http://schemas.openxmlformats.org/spreadsheetml/2006/main">0</v>
      </c>
      <c xmlns="http://schemas.openxmlformats.org/spreadsheetml/2006/main" r="F142" s="55" t="s">
        <v xmlns="http://schemas.openxmlformats.org/spreadsheetml/2006/main">782</v>
      </c>
      <c xmlns="http://schemas.openxmlformats.org/spreadsheetml/2006/main" r="G142" s="261">
        <v xmlns="http://schemas.openxmlformats.org/spreadsheetml/2006/main">10000</v>
      </c>
      <c xmlns="http://schemas.openxmlformats.org/spreadsheetml/2006/main" r="H142" s="55" t="s">
        <v xmlns="http://schemas.openxmlformats.org/spreadsheetml/2006/main">783</v>
      </c>
      <c xmlns="http://schemas.openxmlformats.org/spreadsheetml/2006/main" r="I142" s="144"/>
      <c xmlns="http://schemas.openxmlformats.org/spreadsheetml/2006/main" r="J142" s="144"/>
      <c xmlns="http://schemas.openxmlformats.org/spreadsheetml/2006/main" r="K142" s="144"/>
    </row>
    <row xmlns:x14ac="http://schemas.microsoft.com/office/spreadsheetml/2009/9/ac" xmlns="http://schemas.openxmlformats.org/spreadsheetml/2006/main" r="143" spans="1:11" s="31" customFormat="1" x14ac:dyDescent="0.2">
      <c xmlns="http://schemas.openxmlformats.org/spreadsheetml/2006/main" r="A143" s="50">
        <v xmlns="http://schemas.openxmlformats.org/spreadsheetml/2006/main">5299</v>
      </c>
      <c xmlns="http://schemas.openxmlformats.org/spreadsheetml/2006/main" r="B143" s="103" t="s">
        <v xmlns="http://schemas.openxmlformats.org/spreadsheetml/2006/main">784</v>
      </c>
      <c xmlns="http://schemas.openxmlformats.org/spreadsheetml/2006/main" r="C143" s="53">
        <f xmlns="http://schemas.openxmlformats.org/spreadsheetml/2006/main">SUM(C133:C142)</f>
        <v xmlns="http://schemas.openxmlformats.org/spreadsheetml/2006/main">70000</v>
      </c>
      <c xmlns="http://schemas.openxmlformats.org/spreadsheetml/2006/main" r="D143" s="53">
        <f xmlns="http://schemas.openxmlformats.org/spreadsheetml/2006/main">SUM(D133:D142)</f>
        <v xmlns="http://schemas.openxmlformats.org/spreadsheetml/2006/main">298187</v>
      </c>
      <c xmlns="http://schemas.openxmlformats.org/spreadsheetml/2006/main" r="E143" s="53">
        <f xmlns="http://schemas.openxmlformats.org/spreadsheetml/2006/main">SUM(E133:E142)</f>
        <v xmlns="http://schemas.openxmlformats.org/spreadsheetml/2006/main">3925.25</v>
      </c>
      <c xmlns="http://schemas.openxmlformats.org/spreadsheetml/2006/main" r="F143" s="53"/>
      <c xmlns="http://schemas.openxmlformats.org/spreadsheetml/2006/main" r="G143" s="241">
        <f xmlns="http://schemas.openxmlformats.org/spreadsheetml/2006/main" t="shared" ref="G143" si="10">SUM(G133:G142)</f>
        <v xmlns="http://schemas.openxmlformats.org/spreadsheetml/2006/main">92886.239999999991</v>
      </c>
      <c xmlns="http://schemas.openxmlformats.org/spreadsheetml/2006/main" r="H143" s="53"/>
      <c xmlns="http://schemas.openxmlformats.org/spreadsheetml/2006/main" r="I143" s="53"/>
      <c xmlns="http://schemas.openxmlformats.org/spreadsheetml/2006/main" r="J143" s="53">
        <f xmlns="http://schemas.openxmlformats.org/spreadsheetml/2006/main">J133+J135</f>
        <v xmlns="http://schemas.openxmlformats.org/spreadsheetml/2006/main">70000</v>
      </c>
      <c xmlns="http://schemas.openxmlformats.org/spreadsheetml/2006/main" r="K143" s="53">
        <f xmlns="http://schemas.openxmlformats.org/spreadsheetml/2006/main">K133+K135</f>
        <v xmlns="http://schemas.openxmlformats.org/spreadsheetml/2006/main">70000</v>
      </c>
    </row>
    <row xmlns:x14ac="http://schemas.microsoft.com/office/spreadsheetml/2009/9/ac" xmlns="http://schemas.openxmlformats.org/spreadsheetml/2006/main" r="144" spans="1:11" s="31" customFormat="1" x14ac:dyDescent="0.2">
      <c xmlns="http://schemas.openxmlformats.org/spreadsheetml/2006/main" r="A144" s="50"/>
      <c xmlns="http://schemas.openxmlformats.org/spreadsheetml/2006/main" r="B144" s="103"/>
      <c xmlns="http://schemas.openxmlformats.org/spreadsheetml/2006/main" r="C144" s="53"/>
      <c xmlns="http://schemas.openxmlformats.org/spreadsheetml/2006/main" r="D144" s="53"/>
      <c xmlns="http://schemas.openxmlformats.org/spreadsheetml/2006/main" r="E144" s="53"/>
      <c xmlns="http://schemas.openxmlformats.org/spreadsheetml/2006/main" r="F144" s="53"/>
      <c xmlns="http://schemas.openxmlformats.org/spreadsheetml/2006/main" r="G144" s="241"/>
      <c xmlns="http://schemas.openxmlformats.org/spreadsheetml/2006/main" r="H144" s="53"/>
      <c xmlns="http://schemas.openxmlformats.org/spreadsheetml/2006/main" r="I144" s="53"/>
      <c xmlns="http://schemas.openxmlformats.org/spreadsheetml/2006/main" r="J144" s="53"/>
      <c xmlns="http://schemas.openxmlformats.org/spreadsheetml/2006/main" r="K144" s="53"/>
    </row>
    <row xmlns:x14ac="http://schemas.microsoft.com/office/spreadsheetml/2009/9/ac" xmlns="http://schemas.openxmlformats.org/spreadsheetml/2006/main" r="145" spans="1:12" s="31" customFormat="1" x14ac:dyDescent="0.2">
      <c xmlns="http://schemas.openxmlformats.org/spreadsheetml/2006/main" r="A145" s="50">
        <v xmlns="http://schemas.openxmlformats.org/spreadsheetml/2006/main">5300</v>
      </c>
      <c xmlns="http://schemas.openxmlformats.org/spreadsheetml/2006/main" r="B145" s="51" t="s">
        <v xmlns="http://schemas.openxmlformats.org/spreadsheetml/2006/main">785</v>
      </c>
      <c xmlns="http://schemas.openxmlformats.org/spreadsheetml/2006/main" r="C145" s="53"/>
      <c xmlns="http://schemas.openxmlformats.org/spreadsheetml/2006/main" r="D145" s="53"/>
      <c xmlns="http://schemas.openxmlformats.org/spreadsheetml/2006/main" r="E145" s="53"/>
      <c xmlns="http://schemas.openxmlformats.org/spreadsheetml/2006/main" r="F145" s="53"/>
      <c xmlns="http://schemas.openxmlformats.org/spreadsheetml/2006/main" r="G145" s="241"/>
      <c xmlns="http://schemas.openxmlformats.org/spreadsheetml/2006/main" r="H145" s="53"/>
      <c xmlns="http://schemas.openxmlformats.org/spreadsheetml/2006/main" r="I145" s="53"/>
      <c xmlns="http://schemas.openxmlformats.org/spreadsheetml/2006/main" r="J145" s="53"/>
      <c xmlns="http://schemas.openxmlformats.org/spreadsheetml/2006/main" r="K145" s="53"/>
    </row>
    <row xmlns:x14ac="http://schemas.microsoft.com/office/spreadsheetml/2009/9/ac" xmlns="http://schemas.openxmlformats.org/spreadsheetml/2006/main" r="146" spans="1:12" s="31" customFormat="1" x14ac:dyDescent="0.2">
      <c xmlns="http://schemas.openxmlformats.org/spreadsheetml/2006/main" r="A146" s="40">
        <v xmlns="http://schemas.openxmlformats.org/spreadsheetml/2006/main">5301</v>
      </c>
      <c xmlns="http://schemas.openxmlformats.org/spreadsheetml/2006/main" r="B146" s="228" t="s">
        <v xmlns="http://schemas.openxmlformats.org/spreadsheetml/2006/main">786</v>
      </c>
      <c xmlns="http://schemas.openxmlformats.org/spreadsheetml/2006/main" r="C146" s="55">
        <v xmlns="http://schemas.openxmlformats.org/spreadsheetml/2006/main">0</v>
      </c>
      <c xmlns="http://schemas.openxmlformats.org/spreadsheetml/2006/main" r="D146" s="55">
        <v xmlns="http://schemas.openxmlformats.org/spreadsheetml/2006/main">0</v>
      </c>
      <c xmlns="http://schemas.openxmlformats.org/spreadsheetml/2006/main" r="E146" s="55">
        <v xmlns="http://schemas.openxmlformats.org/spreadsheetml/2006/main">0</v>
      </c>
      <c xmlns="http://schemas.openxmlformats.org/spreadsheetml/2006/main" r="F146" s="55" t="s">
        <v xmlns="http://schemas.openxmlformats.org/spreadsheetml/2006/main">787</v>
      </c>
      <c xmlns="http://schemas.openxmlformats.org/spreadsheetml/2006/main" r="G146" s="242"/>
      <c xmlns="http://schemas.openxmlformats.org/spreadsheetml/2006/main" r="H146" s="55"/>
      <c xmlns="http://schemas.openxmlformats.org/spreadsheetml/2006/main" r="I146" s="55"/>
      <c xmlns="http://schemas.openxmlformats.org/spreadsheetml/2006/main" r="J146" s="53"/>
      <c xmlns="http://schemas.openxmlformats.org/spreadsheetml/2006/main" r="K146" s="53"/>
    </row>
    <row xmlns:x14ac="http://schemas.microsoft.com/office/spreadsheetml/2009/9/ac" xmlns="http://schemas.openxmlformats.org/spreadsheetml/2006/main" r="147" spans="1:12" s="31" customFormat="1" x14ac:dyDescent="0.2">
      <c xmlns="http://schemas.openxmlformats.org/spreadsheetml/2006/main" r="A147" s="40">
        <v xmlns="http://schemas.openxmlformats.org/spreadsheetml/2006/main">5302</v>
      </c>
      <c xmlns="http://schemas.openxmlformats.org/spreadsheetml/2006/main" r="B147" s="228" t="s">
        <v xmlns="http://schemas.openxmlformats.org/spreadsheetml/2006/main">788</v>
      </c>
      <c xmlns="http://schemas.openxmlformats.org/spreadsheetml/2006/main" r="C147" s="55">
        <v xmlns="http://schemas.openxmlformats.org/spreadsheetml/2006/main">0</v>
      </c>
      <c xmlns="http://schemas.openxmlformats.org/spreadsheetml/2006/main" r="D147" s="55">
        <v xmlns="http://schemas.openxmlformats.org/spreadsheetml/2006/main">142615</v>
      </c>
      <c xmlns="http://schemas.openxmlformats.org/spreadsheetml/2006/main" r="E147" s="277">
        <v xmlns="http://schemas.openxmlformats.org/spreadsheetml/2006/main">-16498</v>
      </c>
      <c xmlns="http://schemas.openxmlformats.org/spreadsheetml/2006/main" r="F147" s="55" t="s">
        <v xmlns="http://schemas.openxmlformats.org/spreadsheetml/2006/main">789</v>
      </c>
      <c xmlns="http://schemas.openxmlformats.org/spreadsheetml/2006/main" r="G147" s="242"/>
      <c xmlns="http://schemas.openxmlformats.org/spreadsheetml/2006/main" r="H147" s="55"/>
      <c xmlns="http://schemas.openxmlformats.org/spreadsheetml/2006/main" r="I147" s="55"/>
      <c xmlns="http://schemas.openxmlformats.org/spreadsheetml/2006/main" r="J147" s="53"/>
      <c xmlns="http://schemas.openxmlformats.org/spreadsheetml/2006/main" r="K147" s="53"/>
    </row>
    <row xmlns:x14ac="http://schemas.microsoft.com/office/spreadsheetml/2009/9/ac" xmlns="http://schemas.openxmlformats.org/spreadsheetml/2006/main" r="148" spans="1:12" s="31" customFormat="1" x14ac:dyDescent="0.2">
      <c xmlns="http://schemas.openxmlformats.org/spreadsheetml/2006/main" r="A148" s="50">
        <v xmlns="http://schemas.openxmlformats.org/spreadsheetml/2006/main">5399</v>
      </c>
      <c xmlns="http://schemas.openxmlformats.org/spreadsheetml/2006/main" r="B148" s="67" t="s">
        <v xmlns="http://schemas.openxmlformats.org/spreadsheetml/2006/main">790</v>
      </c>
      <c xmlns="http://schemas.openxmlformats.org/spreadsheetml/2006/main" r="C148" s="53">
        <f xmlns="http://schemas.openxmlformats.org/spreadsheetml/2006/main">SUM(C146:C147)</f>
        <v xmlns="http://schemas.openxmlformats.org/spreadsheetml/2006/main">0</v>
      </c>
      <c xmlns="http://schemas.openxmlformats.org/spreadsheetml/2006/main" r="D148" s="53">
        <f xmlns="http://schemas.openxmlformats.org/spreadsheetml/2006/main" t="shared" ref="D148:E148" si="11">SUM(D146:D147)</f>
        <v xmlns="http://schemas.openxmlformats.org/spreadsheetml/2006/main">142615</v>
      </c>
      <c xmlns="http://schemas.openxmlformats.org/spreadsheetml/2006/main" r="E148" s="53">
        <f xmlns="http://schemas.openxmlformats.org/spreadsheetml/2006/main" t="shared" si="11"/>
        <v xmlns="http://schemas.openxmlformats.org/spreadsheetml/2006/main">-16498</v>
      </c>
      <c xmlns="http://schemas.openxmlformats.org/spreadsheetml/2006/main" r="F148" s="53"/>
      <c xmlns="http://schemas.openxmlformats.org/spreadsheetml/2006/main" r="G148" s="241">
        <f xmlns="http://schemas.openxmlformats.org/spreadsheetml/2006/main" t="shared" ref="G148" si="12">SUM(G146:G147)</f>
        <v xmlns="http://schemas.openxmlformats.org/spreadsheetml/2006/main">0</v>
      </c>
      <c xmlns="http://schemas.openxmlformats.org/spreadsheetml/2006/main" r="H148" s="53"/>
      <c xmlns="http://schemas.openxmlformats.org/spreadsheetml/2006/main" r="I148" s="53"/>
      <c xmlns="http://schemas.openxmlformats.org/spreadsheetml/2006/main" r="J148" s="53"/>
      <c xmlns="http://schemas.openxmlformats.org/spreadsheetml/2006/main" r="K148" s="53"/>
    </row>
    <row xmlns:x14ac="http://schemas.microsoft.com/office/spreadsheetml/2009/9/ac" xmlns="http://schemas.openxmlformats.org/spreadsheetml/2006/main" r="149" spans="1:12" s="31" customFormat="1" x14ac:dyDescent="0.2">
      <c xmlns="http://schemas.openxmlformats.org/spreadsheetml/2006/main" r="A149" s="50"/>
      <c xmlns="http://schemas.openxmlformats.org/spreadsheetml/2006/main" r="B149" s="67"/>
      <c xmlns="http://schemas.openxmlformats.org/spreadsheetml/2006/main" r="C149" s="53"/>
      <c xmlns="http://schemas.openxmlformats.org/spreadsheetml/2006/main" r="D149" s="53"/>
      <c xmlns="http://schemas.openxmlformats.org/spreadsheetml/2006/main" r="E149" s="53"/>
      <c xmlns="http://schemas.openxmlformats.org/spreadsheetml/2006/main" r="F149" s="53"/>
      <c xmlns="http://schemas.openxmlformats.org/spreadsheetml/2006/main" r="G149" s="241"/>
      <c xmlns="http://schemas.openxmlformats.org/spreadsheetml/2006/main" r="H149" s="53"/>
      <c xmlns="http://schemas.openxmlformats.org/spreadsheetml/2006/main" r="I149" s="53"/>
      <c xmlns="http://schemas.openxmlformats.org/spreadsheetml/2006/main" r="J149" s="53"/>
      <c xmlns="http://schemas.openxmlformats.org/spreadsheetml/2006/main" r="K149" s="53"/>
    </row>
    <row xmlns:x14ac="http://schemas.microsoft.com/office/spreadsheetml/2009/9/ac" xmlns="http://schemas.openxmlformats.org/spreadsheetml/2006/main" r="150" spans="1:12" s="31" customFormat="1" x14ac:dyDescent="0.2">
      <c xmlns="http://schemas.openxmlformats.org/spreadsheetml/2006/main" r="A150" s="50">
        <v xmlns="http://schemas.openxmlformats.org/spreadsheetml/2006/main">5400</v>
      </c>
      <c xmlns="http://schemas.openxmlformats.org/spreadsheetml/2006/main" r="B150" s="67"/>
      <c xmlns="http://schemas.openxmlformats.org/spreadsheetml/2006/main" r="C150" s="53"/>
      <c xmlns="http://schemas.openxmlformats.org/spreadsheetml/2006/main" r="D150" s="53"/>
      <c xmlns="http://schemas.openxmlformats.org/spreadsheetml/2006/main" r="E150" s="53"/>
      <c xmlns="http://schemas.openxmlformats.org/spreadsheetml/2006/main" r="F150" s="53"/>
      <c xmlns="http://schemas.openxmlformats.org/spreadsheetml/2006/main" r="G150" s="241"/>
      <c xmlns="http://schemas.openxmlformats.org/spreadsheetml/2006/main" r="H150" s="53"/>
      <c xmlns="http://schemas.openxmlformats.org/spreadsheetml/2006/main" r="I150" s="53"/>
      <c xmlns="http://schemas.openxmlformats.org/spreadsheetml/2006/main" r="J150" s="53"/>
      <c xmlns="http://schemas.openxmlformats.org/spreadsheetml/2006/main" r="K150" s="53"/>
    </row>
    <row xmlns:x14ac="http://schemas.microsoft.com/office/spreadsheetml/2009/9/ac" xmlns="http://schemas.openxmlformats.org/spreadsheetml/2006/main" r="151" spans="1:12" s="31" customFormat="1" ht="36" customHeight="1" x14ac:dyDescent="0.2">
      <c xmlns="http://schemas.openxmlformats.org/spreadsheetml/2006/main" r="A151" s="40">
        <v xmlns="http://schemas.openxmlformats.org/spreadsheetml/2006/main">5401</v>
      </c>
      <c xmlns="http://schemas.openxmlformats.org/spreadsheetml/2006/main" r="B151" s="228" t="s">
        <v xmlns="http://schemas.openxmlformats.org/spreadsheetml/2006/main">791</v>
      </c>
      <c xmlns="http://schemas.openxmlformats.org/spreadsheetml/2006/main" r="C151" s="55">
        <v xmlns="http://schemas.openxmlformats.org/spreadsheetml/2006/main">0</v>
      </c>
      <c xmlns="http://schemas.openxmlformats.org/spreadsheetml/2006/main" r="D151" s="55">
        <v xmlns="http://schemas.openxmlformats.org/spreadsheetml/2006/main">24639</v>
      </c>
      <c xmlns="http://schemas.openxmlformats.org/spreadsheetml/2006/main" r="E151" s="277">
        <v xmlns="http://schemas.openxmlformats.org/spreadsheetml/2006/main">24552</v>
      </c>
      <c xmlns="http://schemas.openxmlformats.org/spreadsheetml/2006/main" r="F151" s="55" t="s">
        <v xmlns="http://schemas.openxmlformats.org/spreadsheetml/2006/main">792</v>
      </c>
      <c xmlns="http://schemas.openxmlformats.org/spreadsheetml/2006/main" r="G151" s="242">
        <f xmlns="http://schemas.openxmlformats.org/spreadsheetml/2006/main">3808.99+6470.61+3386</f>
        <v xmlns="http://schemas.openxmlformats.org/spreadsheetml/2006/main">13665.599999999999</v>
      </c>
      <c xmlns="http://schemas.openxmlformats.org/spreadsheetml/2006/main" r="H151" s="251" t="s">
        <v xmlns="http://schemas.openxmlformats.org/spreadsheetml/2006/main">793</v>
      </c>
      <c xmlns="http://schemas.openxmlformats.org/spreadsheetml/2006/main" r="I151" s="55"/>
      <c xmlns="http://schemas.openxmlformats.org/spreadsheetml/2006/main" r="J151" s="55"/>
      <c xmlns="http://schemas.openxmlformats.org/spreadsheetml/2006/main" r="K151" s="55"/>
    </row>
    <row xmlns:x14ac="http://schemas.microsoft.com/office/spreadsheetml/2009/9/ac" xmlns="http://schemas.openxmlformats.org/spreadsheetml/2006/main" r="152" spans="1:12" s="31" customFormat="1" x14ac:dyDescent="0.2">
      <c xmlns="http://schemas.openxmlformats.org/spreadsheetml/2006/main" r="A152" s="40">
        <v xmlns="http://schemas.openxmlformats.org/spreadsheetml/2006/main">5402</v>
      </c>
      <c xmlns="http://schemas.openxmlformats.org/spreadsheetml/2006/main" r="B152" s="228" t="s">
        <v xmlns="http://schemas.openxmlformats.org/spreadsheetml/2006/main">794</v>
      </c>
      <c xmlns="http://schemas.openxmlformats.org/spreadsheetml/2006/main" r="C152" s="55">
        <v xmlns="http://schemas.openxmlformats.org/spreadsheetml/2006/main">0</v>
      </c>
      <c xmlns="http://schemas.openxmlformats.org/spreadsheetml/2006/main" r="D152" s="55">
        <v xmlns="http://schemas.openxmlformats.org/spreadsheetml/2006/main">7825</v>
      </c>
      <c xmlns="http://schemas.openxmlformats.org/spreadsheetml/2006/main" r="E152" s="277">
        <v xmlns="http://schemas.openxmlformats.org/spreadsheetml/2006/main">3812</v>
      </c>
      <c xmlns="http://schemas.openxmlformats.org/spreadsheetml/2006/main" r="F152" s="55" t="s">
        <v xmlns="http://schemas.openxmlformats.org/spreadsheetml/2006/main">795</v>
      </c>
      <c xmlns="http://schemas.openxmlformats.org/spreadsheetml/2006/main" r="G152" s="55"/>
      <c xmlns="http://schemas.openxmlformats.org/spreadsheetml/2006/main" r="H152" s="55"/>
      <c xmlns="http://schemas.openxmlformats.org/spreadsheetml/2006/main" r="I152" s="55"/>
      <c xmlns="http://schemas.openxmlformats.org/spreadsheetml/2006/main" r="J152" s="55"/>
      <c xmlns="http://schemas.openxmlformats.org/spreadsheetml/2006/main" r="K152" s="55"/>
    </row>
    <row xmlns:x14ac="http://schemas.microsoft.com/office/spreadsheetml/2009/9/ac" xmlns="http://schemas.openxmlformats.org/spreadsheetml/2006/main" r="153" spans="1:12" s="31" customFormat="1" x14ac:dyDescent="0.2">
      <c xmlns="http://schemas.openxmlformats.org/spreadsheetml/2006/main" r="A153" s="50">
        <v xmlns="http://schemas.openxmlformats.org/spreadsheetml/2006/main">5499</v>
      </c>
      <c xmlns="http://schemas.openxmlformats.org/spreadsheetml/2006/main" r="B153" s="100" t="s">
        <v xmlns="http://schemas.openxmlformats.org/spreadsheetml/2006/main">796</v>
      </c>
      <c xmlns="http://schemas.openxmlformats.org/spreadsheetml/2006/main" r="C153" s="53">
        <f xmlns="http://schemas.openxmlformats.org/spreadsheetml/2006/main">SUM(C151:C152)</f>
        <v xmlns="http://schemas.openxmlformats.org/spreadsheetml/2006/main">0</v>
      </c>
      <c xmlns="http://schemas.openxmlformats.org/spreadsheetml/2006/main" r="D153" s="53">
        <f xmlns="http://schemas.openxmlformats.org/spreadsheetml/2006/main" t="shared" ref="D153:E153" si="13">SUM(D151:D152)</f>
        <v xmlns="http://schemas.openxmlformats.org/spreadsheetml/2006/main">32464</v>
      </c>
      <c xmlns="http://schemas.openxmlformats.org/spreadsheetml/2006/main" r="E153" s="53">
        <f xmlns="http://schemas.openxmlformats.org/spreadsheetml/2006/main" t="shared" si="13"/>
        <v xmlns="http://schemas.openxmlformats.org/spreadsheetml/2006/main">28364</v>
      </c>
      <c xmlns="http://schemas.openxmlformats.org/spreadsheetml/2006/main" r="F153" s="53"/>
      <c xmlns="http://schemas.openxmlformats.org/spreadsheetml/2006/main" r="G153" s="53">
        <f xmlns="http://schemas.openxmlformats.org/spreadsheetml/2006/main" t="shared" ref="G153" si="14">SUM(G151:G152)</f>
        <v xmlns="http://schemas.openxmlformats.org/spreadsheetml/2006/main">13665.599999999999</v>
      </c>
      <c xmlns="http://schemas.openxmlformats.org/spreadsheetml/2006/main" r="H153" s="53"/>
      <c xmlns="http://schemas.openxmlformats.org/spreadsheetml/2006/main" r="I153" s="53"/>
      <c xmlns="http://schemas.openxmlformats.org/spreadsheetml/2006/main" r="J153" s="53"/>
      <c xmlns="http://schemas.openxmlformats.org/spreadsheetml/2006/main" r="K153" s="53"/>
    </row>
    <row xmlns:x14ac="http://schemas.microsoft.com/office/spreadsheetml/2009/9/ac" xmlns="http://schemas.openxmlformats.org/spreadsheetml/2006/main" r="154" spans="1:12" s="31" customFormat="1" x14ac:dyDescent="0.2">
      <c xmlns="http://schemas.openxmlformats.org/spreadsheetml/2006/main" r="A154" s="50">
        <v xmlns="http://schemas.openxmlformats.org/spreadsheetml/2006/main">50</v>
      </c>
      <c xmlns="http://schemas.openxmlformats.org/spreadsheetml/2006/main" r="B154" s="100" t="s">
        <v xmlns="http://schemas.openxmlformats.org/spreadsheetml/2006/main">797</v>
      </c>
      <c xmlns="http://schemas.openxmlformats.org/spreadsheetml/2006/main" r="C154" s="53">
        <f xmlns="http://schemas.openxmlformats.org/spreadsheetml/2006/main">C143+C148+C153</f>
        <v xmlns="http://schemas.openxmlformats.org/spreadsheetml/2006/main">70000</v>
      </c>
      <c xmlns="http://schemas.openxmlformats.org/spreadsheetml/2006/main" r="D154" s="53">
        <f xmlns="http://schemas.openxmlformats.org/spreadsheetml/2006/main" t="shared" ref="D154:E154" si="15">D143+D148+D153</f>
        <v xmlns="http://schemas.openxmlformats.org/spreadsheetml/2006/main">473266</v>
      </c>
      <c xmlns="http://schemas.openxmlformats.org/spreadsheetml/2006/main" r="E154" s="53">
        <f xmlns="http://schemas.openxmlformats.org/spreadsheetml/2006/main" t="shared" si="15"/>
        <v xmlns="http://schemas.openxmlformats.org/spreadsheetml/2006/main">15791.25</v>
      </c>
      <c xmlns="http://schemas.openxmlformats.org/spreadsheetml/2006/main" r="F154" s="53"/>
      <c xmlns="http://schemas.openxmlformats.org/spreadsheetml/2006/main" r="G154" s="53">
        <f xmlns="http://schemas.openxmlformats.org/spreadsheetml/2006/main" t="shared" ref="G154" si="16">G143+G148+G153</f>
        <v xmlns="http://schemas.openxmlformats.org/spreadsheetml/2006/main">106551.84</v>
      </c>
      <c xmlns="http://schemas.openxmlformats.org/spreadsheetml/2006/main" r="H154" s="53"/>
      <c xmlns="http://schemas.openxmlformats.org/spreadsheetml/2006/main" r="I154" s="53"/>
      <c xmlns="http://schemas.openxmlformats.org/spreadsheetml/2006/main" r="J154" s="53"/>
      <c xmlns="http://schemas.openxmlformats.org/spreadsheetml/2006/main" r="K154" s="53"/>
    </row>
    <row xmlns:x14ac="http://schemas.microsoft.com/office/spreadsheetml/2009/9/ac" xmlns="http://schemas.openxmlformats.org/spreadsheetml/2006/main" r="155" spans="1:12" x14ac:dyDescent="0.2">
      <c xmlns="http://schemas.openxmlformats.org/spreadsheetml/2006/main" r="A155" s="40"/>
      <c xmlns="http://schemas.openxmlformats.org/spreadsheetml/2006/main" r="B155" s="58"/>
      <c xmlns="http://schemas.openxmlformats.org/spreadsheetml/2006/main" r="C155" s="39"/>
      <c xmlns="http://schemas.openxmlformats.org/spreadsheetml/2006/main" r="D155" s="39"/>
      <c xmlns="http://schemas.openxmlformats.org/spreadsheetml/2006/main" r="E155" s="39"/>
      <c xmlns="http://schemas.openxmlformats.org/spreadsheetml/2006/main" r="F155" s="39"/>
      <c xmlns="http://schemas.openxmlformats.org/spreadsheetml/2006/main" r="G155" s="39"/>
      <c xmlns="http://schemas.openxmlformats.org/spreadsheetml/2006/main" r="H155" s="39"/>
      <c xmlns="http://schemas.openxmlformats.org/spreadsheetml/2006/main" r="I155" s="39"/>
      <c xmlns="http://schemas.openxmlformats.org/spreadsheetml/2006/main" r="J155" s="39"/>
      <c xmlns="http://schemas.openxmlformats.org/spreadsheetml/2006/main" r="K155" s="39"/>
    </row>
    <row xmlns:x14ac="http://schemas.microsoft.com/office/spreadsheetml/2009/9/ac" xmlns="http://schemas.openxmlformats.org/spreadsheetml/2006/main" r="156" spans="1:12" ht="12.75" customHeight="1" x14ac:dyDescent="0.2">
      <c xmlns="http://schemas.openxmlformats.org/spreadsheetml/2006/main" r="A156" s="40"/>
      <c xmlns="http://schemas.openxmlformats.org/spreadsheetml/2006/main" r="B156" s="46" t="s">
        <v xmlns="http://schemas.openxmlformats.org/spreadsheetml/2006/main">798</v>
      </c>
      <c xmlns="http://schemas.openxmlformats.org/spreadsheetml/2006/main" r="C156" s="47">
        <f xmlns="http://schemas.openxmlformats.org/spreadsheetml/2006/main">C54+C104+C124+C129+C154</f>
        <v xmlns="http://schemas.openxmlformats.org/spreadsheetml/2006/main">7028672</v>
      </c>
      <c xmlns="http://schemas.openxmlformats.org/spreadsheetml/2006/main" r="D156" s="47">
        <f xmlns="http://schemas.openxmlformats.org/spreadsheetml/2006/main">D54+D104+D124+D129+D154</f>
        <v xmlns="http://schemas.openxmlformats.org/spreadsheetml/2006/main">10844339.58</v>
      </c>
      <c xmlns="http://schemas.openxmlformats.org/spreadsheetml/2006/main" r="E156" s="47">
        <f xmlns="http://schemas.openxmlformats.org/spreadsheetml/2006/main">E54+E104+E124+E129+E154</f>
        <v xmlns="http://schemas.openxmlformats.org/spreadsheetml/2006/main">3344201.1100000003</v>
      </c>
      <c xmlns="http://schemas.openxmlformats.org/spreadsheetml/2006/main" r="F156" s="47"/>
      <c xmlns="http://schemas.openxmlformats.org/spreadsheetml/2006/main" r="G156" s="47">
        <f xmlns="http://schemas.openxmlformats.org/spreadsheetml/2006/main">G54+G104+G124+G129+G154</f>
        <v xmlns="http://schemas.openxmlformats.org/spreadsheetml/2006/main">3608341.09</v>
      </c>
      <c xmlns="http://schemas.openxmlformats.org/spreadsheetml/2006/main" r="H156" s="47"/>
      <c xmlns="http://schemas.openxmlformats.org/spreadsheetml/2006/main" r="I156" s="47"/>
      <c xmlns="http://schemas.openxmlformats.org/spreadsheetml/2006/main" r="J156" s="47">
        <f xmlns="http://schemas.openxmlformats.org/spreadsheetml/2006/main">J54+J104+J124+J129+J143</f>
        <v xmlns="http://schemas.openxmlformats.org/spreadsheetml/2006/main">4606218.88</v>
      </c>
      <c xmlns="http://schemas.openxmlformats.org/spreadsheetml/2006/main" r="K156" s="47">
        <f xmlns="http://schemas.openxmlformats.org/spreadsheetml/2006/main">K54+K104+K124+K129+K143</f>
        <v xmlns="http://schemas.openxmlformats.org/spreadsheetml/2006/main">5624467.6200000001</v>
      </c>
    </row>
    <row xmlns:x14ac="http://schemas.microsoft.com/office/spreadsheetml/2009/9/ac" xmlns="http://schemas.openxmlformats.org/spreadsheetml/2006/main" r="157" spans="1:12" ht="12.75" customHeight="1" x14ac:dyDescent="0.2">
      <c xmlns="http://schemas.openxmlformats.org/spreadsheetml/2006/main" r="A157" s="40"/>
      <c xmlns="http://schemas.openxmlformats.org/spreadsheetml/2006/main" r="B157" s="69" t="s">
        <v xmlns="http://schemas.openxmlformats.org/spreadsheetml/2006/main">799</v>
      </c>
      <c xmlns="http://schemas.openxmlformats.org/spreadsheetml/2006/main" r="C157" s="55">
        <f xmlns="http://schemas.openxmlformats.org/spreadsheetml/2006/main">C156*0.13</f>
        <v xmlns="http://schemas.openxmlformats.org/spreadsheetml/2006/main">913727.36</v>
      </c>
      <c xmlns="http://schemas.openxmlformats.org/spreadsheetml/2006/main" r="D157" s="55">
        <f xmlns="http://schemas.openxmlformats.org/spreadsheetml/2006/main">D156*0.13</f>
        <v xmlns="http://schemas.openxmlformats.org/spreadsheetml/2006/main">1409764.1454</v>
      </c>
      <c xmlns="http://schemas.openxmlformats.org/spreadsheetml/2006/main" r="E157" s="55">
        <f xmlns="http://schemas.openxmlformats.org/spreadsheetml/2006/main">20383.21+43354.58+43252.7+27200.57+29186.36+96672.11</f>
        <v xmlns="http://schemas.openxmlformats.org/spreadsheetml/2006/main">260049.52999999997</v>
      </c>
      <c xmlns="http://schemas.openxmlformats.org/spreadsheetml/2006/main" r="F157" s="55"/>
      <c xmlns="http://schemas.openxmlformats.org/spreadsheetml/2006/main" r="G157" s="112">
        <f xmlns="http://schemas.openxmlformats.org/spreadsheetml/2006/main">H165</f>
        <v xmlns="http://schemas.openxmlformats.org/spreadsheetml/2006/main">318161.16170000006</v>
      </c>
      <c xmlns="http://schemas.openxmlformats.org/spreadsheetml/2006/main" r="H157" s="55"/>
      <c xmlns="http://schemas.openxmlformats.org/spreadsheetml/2006/main" r="I157" s="55"/>
      <c xmlns="http://schemas.openxmlformats.org/spreadsheetml/2006/main" r="J157" s="55">
        <f xmlns="http://schemas.openxmlformats.org/spreadsheetml/2006/main">J156*0.13</f>
        <v xmlns="http://schemas.openxmlformats.org/spreadsheetml/2006/main">598808.45440000005</v>
      </c>
      <c xmlns="http://schemas.openxmlformats.org/spreadsheetml/2006/main" r="K157" s="150">
        <f xmlns="http://schemas.openxmlformats.org/spreadsheetml/2006/main">K156*0.13</f>
        <v xmlns="http://schemas.openxmlformats.org/spreadsheetml/2006/main">731180.79060000007</v>
      </c>
    </row>
    <row xmlns:x14ac="http://schemas.microsoft.com/office/spreadsheetml/2009/9/ac" xmlns="http://schemas.openxmlformats.org/spreadsheetml/2006/main" r="158" spans="1:12" ht="12.75" customHeight="1" x14ac:dyDescent="0.2">
      <c xmlns="http://schemas.openxmlformats.org/spreadsheetml/2006/main" r="A158" s="37"/>
      <c xmlns="http://schemas.openxmlformats.org/spreadsheetml/2006/main" r="B158" s="37" t="s">
        <v xmlns="http://schemas.openxmlformats.org/spreadsheetml/2006/main">800</v>
      </c>
      <c xmlns="http://schemas.openxmlformats.org/spreadsheetml/2006/main" r="C158" s="47">
        <f xmlns="http://schemas.openxmlformats.org/spreadsheetml/2006/main">C156+C157</f>
        <v xmlns="http://schemas.openxmlformats.org/spreadsheetml/2006/main">7942399.3600000003</v>
      </c>
      <c xmlns="http://schemas.openxmlformats.org/spreadsheetml/2006/main" r="D158" s="47">
        <f xmlns="http://schemas.openxmlformats.org/spreadsheetml/2006/main">D156+D157</f>
        <v xmlns="http://schemas.openxmlformats.org/spreadsheetml/2006/main">12254103.725400001</v>
      </c>
      <c xmlns="http://schemas.openxmlformats.org/spreadsheetml/2006/main" r="E158" s="47">
        <f xmlns="http://schemas.openxmlformats.org/spreadsheetml/2006/main">E156+E157</f>
        <v xmlns="http://schemas.openxmlformats.org/spreadsheetml/2006/main">3604250.64</v>
      </c>
      <c xmlns="http://schemas.openxmlformats.org/spreadsheetml/2006/main" r="F158" s="148"/>
      <c xmlns="http://schemas.openxmlformats.org/spreadsheetml/2006/main" r="G158" s="47">
        <f xmlns="http://schemas.openxmlformats.org/spreadsheetml/2006/main">G156+E157</f>
        <v xmlns="http://schemas.openxmlformats.org/spreadsheetml/2006/main">3868390.6199999996</v>
      </c>
      <c xmlns="http://schemas.openxmlformats.org/spreadsheetml/2006/main" r="H158" s="148"/>
      <c xmlns="http://schemas.openxmlformats.org/spreadsheetml/2006/main" r="I158" s="148"/>
      <c xmlns="http://schemas.openxmlformats.org/spreadsheetml/2006/main" r="J158" s="148">
        <f xmlns="http://schemas.openxmlformats.org/spreadsheetml/2006/main">J156+J157</f>
        <v xmlns="http://schemas.openxmlformats.org/spreadsheetml/2006/main">5205027.3344000001</v>
      </c>
      <c xmlns="http://schemas.openxmlformats.org/spreadsheetml/2006/main" r="K158" s="47">
        <f xmlns="http://schemas.openxmlformats.org/spreadsheetml/2006/main">K156+K157</f>
        <v xmlns="http://schemas.openxmlformats.org/spreadsheetml/2006/main">6355648.4106000001</v>
      </c>
      <c xmlns="http://schemas.openxmlformats.org/spreadsheetml/2006/main" r="L158" s="149"/>
    </row>
    <row xmlns:x14ac="http://schemas.microsoft.com/office/spreadsheetml/2009/9/ac" xmlns="http://schemas.openxmlformats.org/spreadsheetml/2006/main" r="160" spans="1:12" x14ac:dyDescent="0.2">
      <c xmlns="http://schemas.openxmlformats.org/spreadsheetml/2006/main" r="G160" s="259"/>
    </row>
    <row xmlns:x14ac="http://schemas.microsoft.com/office/spreadsheetml/2009/9/ac" xmlns="http://schemas.openxmlformats.org/spreadsheetml/2006/main" r="161" spans="6:8" x14ac:dyDescent="0.2">
      <c xmlns="http://schemas.openxmlformats.org/spreadsheetml/2006/main" r="F161" s="31" t="s">
        <v xmlns="http://schemas.openxmlformats.org/spreadsheetml/2006/main">801</v>
      </c>
      <c xmlns="http://schemas.openxmlformats.org/spreadsheetml/2006/main" r="G161" s="260"/>
    </row>
    <row xmlns:x14ac="http://schemas.microsoft.com/office/spreadsheetml/2009/9/ac" xmlns="http://schemas.openxmlformats.org/spreadsheetml/2006/main" r="162" spans="6:8" x14ac:dyDescent="0.2">
      <c xmlns="http://schemas.openxmlformats.org/spreadsheetml/2006/main" r="F162" s="281">
        <v xmlns="http://schemas.openxmlformats.org/spreadsheetml/2006/main">7.0000000000000007E-2</v>
      </c>
      <c xmlns="http://schemas.openxmlformats.org/spreadsheetml/2006/main" r="G162" s="280">
        <f xmlns="http://schemas.openxmlformats.org/spreadsheetml/2006/main">G80</f>
        <v xmlns="http://schemas.openxmlformats.org/spreadsheetml/2006/main">2104032</v>
      </c>
      <c xmlns="http://schemas.openxmlformats.org/spreadsheetml/2006/main" r="H162" s="111">
        <f xmlns="http://schemas.openxmlformats.org/spreadsheetml/2006/main">G162*0.07</f>
        <v xmlns="http://schemas.openxmlformats.org/spreadsheetml/2006/main">147282.24000000002</v>
      </c>
    </row>
    <row xmlns:x14ac="http://schemas.microsoft.com/office/spreadsheetml/2009/9/ac" xmlns="http://schemas.openxmlformats.org/spreadsheetml/2006/main" r="163" spans="6:8" x14ac:dyDescent="0.2">
      <c xmlns="http://schemas.openxmlformats.org/spreadsheetml/2006/main" r="F163" s="281">
        <v xmlns="http://schemas.openxmlformats.org/spreadsheetml/2006/main">0.05</v>
      </c>
      <c xmlns="http://schemas.openxmlformats.org/spreadsheetml/2006/main" r="G163" s="280">
        <f xmlns="http://schemas.openxmlformats.org/spreadsheetml/2006/main">G109</f>
        <v xmlns="http://schemas.openxmlformats.org/spreadsheetml/2006/main">308515.75</v>
      </c>
      <c xmlns="http://schemas.openxmlformats.org/spreadsheetml/2006/main" r="H163" s="111">
        <f xmlns="http://schemas.openxmlformats.org/spreadsheetml/2006/main">G163*0.05</f>
        <v xmlns="http://schemas.openxmlformats.org/spreadsheetml/2006/main">15425.7875</v>
      </c>
    </row>
    <row xmlns:x14ac="http://schemas.microsoft.com/office/spreadsheetml/2009/9/ac" xmlns="http://schemas.openxmlformats.org/spreadsheetml/2006/main" r="164" spans="6:8" x14ac:dyDescent="0.2">
      <c xmlns="http://schemas.openxmlformats.org/spreadsheetml/2006/main" r="F164" t="s">
        <v xmlns="http://schemas.openxmlformats.org/spreadsheetml/2006/main">802</v>
      </c>
      <c xmlns="http://schemas.openxmlformats.org/spreadsheetml/2006/main" r="G164" s="280">
        <f xmlns="http://schemas.openxmlformats.org/spreadsheetml/2006/main">G156-G162-G163</f>
        <v xmlns="http://schemas.openxmlformats.org/spreadsheetml/2006/main">1195793.3399999999</v>
      </c>
      <c xmlns="http://schemas.openxmlformats.org/spreadsheetml/2006/main" r="H164" s="111">
        <f xmlns="http://schemas.openxmlformats.org/spreadsheetml/2006/main">G164*0.13</f>
        <v xmlns="http://schemas.openxmlformats.org/spreadsheetml/2006/main">155453.1342</v>
      </c>
    </row>
    <row xmlns:x14ac="http://schemas.microsoft.com/office/spreadsheetml/2009/9/ac" xmlns="http://schemas.openxmlformats.org/spreadsheetml/2006/main" r="165" spans="6:8" x14ac:dyDescent="0.2">
      <c xmlns="http://schemas.openxmlformats.org/spreadsheetml/2006/main" r="G165" s="109">
        <f xmlns="http://schemas.openxmlformats.org/spreadsheetml/2006/main">SUM(G162:G164)</f>
        <v xmlns="http://schemas.openxmlformats.org/spreadsheetml/2006/main">3608341.09</v>
      </c>
      <c xmlns="http://schemas.openxmlformats.org/spreadsheetml/2006/main" r="H165" s="213">
        <f xmlns="http://schemas.openxmlformats.org/spreadsheetml/2006/main">SUM(H162:H164)</f>
        <v xmlns="http://schemas.openxmlformats.org/spreadsheetml/2006/main">318161.16170000006</v>
      </c>
    </row>
  </sheetData>
  <mergeCells xmlns="http://schemas.openxmlformats.org/spreadsheetml/2006/main" count="13">
    <mergeCell xmlns="http://schemas.openxmlformats.org/spreadsheetml/2006/main" ref="A1:B1"/>
    <mergeCell xmlns="http://schemas.openxmlformats.org/spreadsheetml/2006/main" ref="A3:K3"/>
    <mergeCell xmlns="http://schemas.openxmlformats.org/spreadsheetml/2006/main" ref="A5:A6"/>
    <mergeCell xmlns="http://schemas.openxmlformats.org/spreadsheetml/2006/main" ref="B5:B6"/>
    <mergeCell xmlns="http://schemas.openxmlformats.org/spreadsheetml/2006/main" ref="C5:C6"/>
    <mergeCell xmlns="http://schemas.openxmlformats.org/spreadsheetml/2006/main" ref="J5:J6"/>
    <mergeCell xmlns="http://schemas.openxmlformats.org/spreadsheetml/2006/main" ref="K5:K6"/>
    <mergeCell xmlns="http://schemas.openxmlformats.org/spreadsheetml/2006/main" ref="E5:E6"/>
    <mergeCell xmlns="http://schemas.openxmlformats.org/spreadsheetml/2006/main" ref="D5:D6"/>
    <mergeCell xmlns="http://schemas.openxmlformats.org/spreadsheetml/2006/main" ref="F5:F6"/>
    <mergeCell xmlns="http://schemas.openxmlformats.org/spreadsheetml/2006/main" ref="G5:G6"/>
    <mergeCell xmlns="http://schemas.openxmlformats.org/spreadsheetml/2006/main" ref="I5:I6"/>
    <mergeCell xmlns="http://schemas.openxmlformats.org/spreadsheetml/2006/main" ref="H5:H6"/>
  </mergeCells>
  <phoneticPr xmlns="http://schemas.openxmlformats.org/spreadsheetml/2006/main" fontId="2" type="noConversion"/>
  <printOptions xmlns="http://schemas.openxmlformats.org/spreadsheetml/2006/main" horizontalCentered="1"/>
  <pageMargins xmlns="http://schemas.openxmlformats.org/spreadsheetml/2006/main" left="0" right="0" top="0.78740157480314965" bottom="0.59055118110236227" header="0.51181102362204722" footer="0.51181102362204722"/>
  <pageSetup xmlns:r="http://schemas.openxmlformats.org/officeDocument/2006/relationships" xmlns="http://schemas.openxmlformats.org/spreadsheetml/2006/main" paperSize="9" scale="85" orientation="portrait" r:id="rId1"/>
  <headerFooter xmlns="http://schemas.openxmlformats.org/spreadsheetml/2006/main" alignWithMargins="0">
    <oddFooter xmlns="http://schemas.openxmlformats.org/spreadsheetml/2006/main">&amp;CResolution Conf. 16.2, Annex 3 – p. &amp;P</oddFooter>
  </headerFooter>
  <rowBreaks xmlns="http://schemas.openxmlformats.org/spreadsheetml/2006/main" count="1" manualBreakCount="1">
    <brk xmlns="http://schemas.openxmlformats.org/spreadsheetml/2006/main" id="124" max="16383" man="1"/>
  </row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xmlns="http://schemas.openxmlformats.org/spreadsheetml/2006/main" ref="A1:M201"/>
  <sheetViews xmlns="http://schemas.openxmlformats.org/spreadsheetml/2006/main">
    <sheetView xmlns="http://schemas.openxmlformats.org/spreadsheetml/2006/main" workbookViewId="0">
      <pane xmlns="http://schemas.openxmlformats.org/spreadsheetml/2006/main" ySplit="7" topLeftCell="A176" activePane="bottomLeft" state="frozen"/>
      <selection xmlns="http://schemas.openxmlformats.org/spreadsheetml/2006/main" pane="bottomLeft" activeCell="G192" sqref="G192"/>
    </sheetView>
  </sheetViews>
  <sheetFormatPr xmlns:x14ac="http://schemas.microsoft.com/office/spreadsheetml/2009/9/ac" xmlns="http://schemas.openxmlformats.org/spreadsheetml/2006/main" defaultRowHeight="12.75" x14ac:dyDescent="0.2"/>
  <cols xmlns="http://schemas.openxmlformats.org/spreadsheetml/2006/main">
    <col xmlns="http://schemas.openxmlformats.org/spreadsheetml/2006/main" min="1" max="1" width="45.7109375" style="95" customWidth="1"/>
    <col xmlns="http://schemas.openxmlformats.org/spreadsheetml/2006/main" min="2" max="3" width="0" style="95" hidden="1" customWidth="1"/>
    <col xmlns="http://schemas.openxmlformats.org/spreadsheetml/2006/main" min="4" max="7" width="13.7109375" style="151" customWidth="1"/>
    <col xmlns="http://schemas.openxmlformats.org/spreadsheetml/2006/main" min="8" max="9" width="13.7109375" style="95" hidden="1" customWidth="1"/>
    <col xmlns="http://schemas.openxmlformats.org/spreadsheetml/2006/main" min="10" max="12" width="9.140625" style="95"/>
    <col xmlns="http://schemas.openxmlformats.org/spreadsheetml/2006/main" min="13" max="13" width="10.28515625" style="95" bestFit="1" customWidth="1"/>
    <col xmlns="http://schemas.openxmlformats.org/spreadsheetml/2006/main" min="14" max="16384" width="9.140625" style="95"/>
  </cols>
  <sheetData xmlns="http://schemas.openxmlformats.org/spreadsheetml/2006/main">
    <row xmlns:x14ac="http://schemas.microsoft.com/office/spreadsheetml/2009/9/ac" xmlns="http://schemas.openxmlformats.org/spreadsheetml/2006/main" r="1" spans="1:9" ht="21" x14ac:dyDescent="0.35">
      <c xmlns="http://schemas.openxmlformats.org/spreadsheetml/2006/main" r="A1" s="163" t="s">
        <v xmlns="http://schemas.openxmlformats.org/spreadsheetml/2006/main">803</v>
      </c>
      <c xmlns="http://schemas.openxmlformats.org/spreadsheetml/2006/main" r="G1" s="32"/>
    </row>
    <row xmlns:x14ac="http://schemas.microsoft.com/office/spreadsheetml/2009/9/ac" xmlns="http://schemas.openxmlformats.org/spreadsheetml/2006/main" r="2" spans="1:9" x14ac:dyDescent="0.2">
      <c xmlns="http://schemas.openxmlformats.org/spreadsheetml/2006/main" r="I2" s="32"/>
    </row>
    <row xmlns:x14ac="http://schemas.microsoft.com/office/spreadsheetml/2009/9/ac" xmlns="http://schemas.openxmlformats.org/spreadsheetml/2006/main" r="3" spans="1:9" x14ac:dyDescent="0.2">
      <c xmlns="http://schemas.openxmlformats.org/spreadsheetml/2006/main" r="A3" s="316" t="s">
        <v xmlns="http://schemas.openxmlformats.org/spreadsheetml/2006/main">804</v>
      </c>
      <c xmlns="http://schemas.openxmlformats.org/spreadsheetml/2006/main" r="B3" s="316"/>
      <c xmlns="http://schemas.openxmlformats.org/spreadsheetml/2006/main" r="C3" s="316"/>
      <c xmlns="http://schemas.openxmlformats.org/spreadsheetml/2006/main" r="D3" s="316"/>
      <c xmlns="http://schemas.openxmlformats.org/spreadsheetml/2006/main" r="E3" s="316"/>
      <c xmlns="http://schemas.openxmlformats.org/spreadsheetml/2006/main" r="F3" s="316"/>
      <c xmlns="http://schemas.openxmlformats.org/spreadsheetml/2006/main" r="G3" s="316"/>
      <c xmlns="http://schemas.openxmlformats.org/spreadsheetml/2006/main" r="H3" s="316"/>
      <c xmlns="http://schemas.openxmlformats.org/spreadsheetml/2006/main" r="I3" s="316"/>
    </row>
    <row xmlns:x14ac="http://schemas.microsoft.com/office/spreadsheetml/2009/9/ac" xmlns="http://schemas.openxmlformats.org/spreadsheetml/2006/main" r="4" spans="1:9" ht="12.75" customHeight="1" x14ac:dyDescent="0.2">
      <c xmlns="http://schemas.openxmlformats.org/spreadsheetml/2006/main" r="A4" s="316" t="s">
        <v xmlns="http://schemas.openxmlformats.org/spreadsheetml/2006/main">805</v>
      </c>
      <c xmlns="http://schemas.openxmlformats.org/spreadsheetml/2006/main" r="B4" s="316"/>
      <c xmlns="http://schemas.openxmlformats.org/spreadsheetml/2006/main" r="C4" s="316"/>
      <c xmlns="http://schemas.openxmlformats.org/spreadsheetml/2006/main" r="D4" s="316"/>
      <c xmlns="http://schemas.openxmlformats.org/spreadsheetml/2006/main" r="E4" s="316"/>
      <c xmlns="http://schemas.openxmlformats.org/spreadsheetml/2006/main" r="F4" s="316"/>
      <c xmlns="http://schemas.openxmlformats.org/spreadsheetml/2006/main" r="G4" s="316"/>
      <c xmlns="http://schemas.openxmlformats.org/spreadsheetml/2006/main" r="H4" s="316"/>
      <c xmlns="http://schemas.openxmlformats.org/spreadsheetml/2006/main" r="I4" s="316"/>
    </row>
    <row xmlns:x14ac="http://schemas.microsoft.com/office/spreadsheetml/2009/9/ac" xmlns="http://schemas.openxmlformats.org/spreadsheetml/2006/main" r="5" spans="1:9" x14ac:dyDescent="0.2">
      <c xmlns="http://schemas.openxmlformats.org/spreadsheetml/2006/main" r="A5" s="316" t="s">
        <v xmlns="http://schemas.openxmlformats.org/spreadsheetml/2006/main">806</v>
      </c>
      <c xmlns="http://schemas.openxmlformats.org/spreadsheetml/2006/main" r="B5" s="316"/>
      <c xmlns="http://schemas.openxmlformats.org/spreadsheetml/2006/main" r="C5" s="316"/>
      <c xmlns="http://schemas.openxmlformats.org/spreadsheetml/2006/main" r="D5" s="316"/>
      <c xmlns="http://schemas.openxmlformats.org/spreadsheetml/2006/main" r="E5" s="316"/>
      <c xmlns="http://schemas.openxmlformats.org/spreadsheetml/2006/main" r="F5" s="316"/>
      <c xmlns="http://schemas.openxmlformats.org/spreadsheetml/2006/main" r="G5" s="316"/>
      <c xmlns="http://schemas.openxmlformats.org/spreadsheetml/2006/main" r="H5" s="316"/>
      <c xmlns="http://schemas.openxmlformats.org/spreadsheetml/2006/main" r="I5" s="316"/>
    </row>
    <row xmlns:x14ac="http://schemas.microsoft.com/office/spreadsheetml/2009/9/ac" xmlns="http://schemas.openxmlformats.org/spreadsheetml/2006/main" r="6" spans="1:9" x14ac:dyDescent="0.2">
      <c xmlns="http://schemas.openxmlformats.org/spreadsheetml/2006/main" r="A6" s="315" t="s">
        <v xmlns="http://schemas.openxmlformats.org/spreadsheetml/2006/main">807</v>
      </c>
      <c xmlns="http://schemas.openxmlformats.org/spreadsheetml/2006/main" r="B6" s="315"/>
      <c xmlns="http://schemas.openxmlformats.org/spreadsheetml/2006/main" r="C6" s="315"/>
      <c xmlns="http://schemas.openxmlformats.org/spreadsheetml/2006/main" r="D6" s="315"/>
      <c xmlns="http://schemas.openxmlformats.org/spreadsheetml/2006/main" r="E6" s="315"/>
      <c xmlns="http://schemas.openxmlformats.org/spreadsheetml/2006/main" r="F6" s="315"/>
      <c xmlns="http://schemas.openxmlformats.org/spreadsheetml/2006/main" r="G6" s="315"/>
      <c xmlns="http://schemas.openxmlformats.org/spreadsheetml/2006/main" r="H6" s="114"/>
      <c xmlns="http://schemas.openxmlformats.org/spreadsheetml/2006/main" r="I6" s="115"/>
    </row>
    <row xmlns:x14ac="http://schemas.microsoft.com/office/spreadsheetml/2009/9/ac" xmlns="http://schemas.openxmlformats.org/spreadsheetml/2006/main" r="7" spans="1:9" ht="51" x14ac:dyDescent="0.2">
      <c xmlns="http://schemas.openxmlformats.org/spreadsheetml/2006/main" r="A7" s="116" t="s">
        <v xmlns="http://schemas.openxmlformats.org/spreadsheetml/2006/main">808</v>
      </c>
      <c xmlns="http://schemas.openxmlformats.org/spreadsheetml/2006/main" r="B7" s="117"/>
      <c xmlns="http://schemas.openxmlformats.org/spreadsheetml/2006/main" r="C7" s="117"/>
      <c xmlns="http://schemas.openxmlformats.org/spreadsheetml/2006/main" r="D7" s="117" t="s">
        <v xmlns="http://schemas.openxmlformats.org/spreadsheetml/2006/main">809</v>
      </c>
      <c xmlns="http://schemas.openxmlformats.org/spreadsheetml/2006/main" r="E7" s="117" t="s">
        <v xmlns="http://schemas.openxmlformats.org/spreadsheetml/2006/main">810</v>
      </c>
      <c xmlns="http://schemas.openxmlformats.org/spreadsheetml/2006/main" r="F7" s="160" t="s">
        <v xmlns="http://schemas.openxmlformats.org/spreadsheetml/2006/main">811</v>
      </c>
      <c xmlns="http://schemas.openxmlformats.org/spreadsheetml/2006/main" r="G7" s="117" t="s">
        <v xmlns="http://schemas.openxmlformats.org/spreadsheetml/2006/main">812</v>
      </c>
      <c xmlns="http://schemas.openxmlformats.org/spreadsheetml/2006/main" r="H7" s="118" t="s">
        <v xmlns="http://schemas.openxmlformats.org/spreadsheetml/2006/main">813</v>
      </c>
      <c xmlns="http://schemas.openxmlformats.org/spreadsheetml/2006/main" r="I7" s="119" t="s">
        <v xmlns="http://schemas.openxmlformats.org/spreadsheetml/2006/main">814</v>
      </c>
    </row>
    <row xmlns:x14ac="http://schemas.microsoft.com/office/spreadsheetml/2009/9/ac" xmlns="http://schemas.openxmlformats.org/spreadsheetml/2006/main" r="8" spans="1:9" x14ac:dyDescent="0.2">
      <c xmlns="http://schemas.openxmlformats.org/spreadsheetml/2006/main" r="A8" s="120"/>
      <c xmlns="http://schemas.openxmlformats.org/spreadsheetml/2006/main" r="B8" s="120"/>
      <c xmlns="http://schemas.openxmlformats.org/spreadsheetml/2006/main" r="C8" s="120"/>
      <c xmlns="http://schemas.openxmlformats.org/spreadsheetml/2006/main" r="D8" s="154"/>
      <c xmlns="http://schemas.openxmlformats.org/spreadsheetml/2006/main" r="E8" s="154"/>
      <c xmlns="http://schemas.openxmlformats.org/spreadsheetml/2006/main" r="F8" s="154"/>
      <c xmlns="http://schemas.openxmlformats.org/spreadsheetml/2006/main" r="G8" s="154"/>
      <c xmlns="http://schemas.openxmlformats.org/spreadsheetml/2006/main" r="H8" s="120"/>
      <c xmlns="http://schemas.openxmlformats.org/spreadsheetml/2006/main" r="I8" s="120"/>
    </row>
    <row xmlns:x14ac="http://schemas.microsoft.com/office/spreadsheetml/2009/9/ac" xmlns="http://schemas.openxmlformats.org/spreadsheetml/2006/main" r="9" spans="1:9" ht="12" customHeight="1" x14ac:dyDescent="0.2">
      <c xmlns="http://schemas.openxmlformats.org/spreadsheetml/2006/main" r="A9" s="121" t="s">
        <v xmlns="http://schemas.openxmlformats.org/spreadsheetml/2006/main">815</v>
      </c>
      <c xmlns="http://schemas.openxmlformats.org/spreadsheetml/2006/main" r="B9" s="122" t="s">
        <v xmlns="http://schemas.openxmlformats.org/spreadsheetml/2006/main">816</v>
      </c>
      <c xmlns="http://schemas.openxmlformats.org/spreadsheetml/2006/main" r="C9" s="122" t="s">
        <v xmlns="http://schemas.openxmlformats.org/spreadsheetml/2006/main">817</v>
      </c>
      <c xmlns="http://schemas.openxmlformats.org/spreadsheetml/2006/main" r="D9" s="155">
        <v xmlns="http://schemas.openxmlformats.org/spreadsheetml/2006/main">5.0000000000000001E-3</v>
      </c>
      <c xmlns="http://schemas.openxmlformats.org/spreadsheetml/2006/main" r="E9" s="155">
        <f xmlns="http://schemas.openxmlformats.org/spreadsheetml/2006/main">D9*(100-22)/($D$188-22)</f>
        <v xmlns="http://schemas.openxmlformats.org/spreadsheetml/2006/main">5.0082186151633439E-3</v>
      </c>
      <c xmlns="http://schemas.openxmlformats.org/spreadsheetml/2006/main" r="F9" s="156">
        <f xmlns="http://schemas.openxmlformats.org/spreadsheetml/2006/main">(E9*$D$195/100)</f>
        <v xmlns="http://schemas.openxmlformats.org/spreadsheetml/2006/main">927.0278371396505</v>
      </c>
      <c xmlns="http://schemas.openxmlformats.org/spreadsheetml/2006/main" r="G9" s="157">
        <f xmlns="http://schemas.openxmlformats.org/spreadsheetml/2006/main">(F9/3)</f>
        <v xmlns="http://schemas.openxmlformats.org/spreadsheetml/2006/main">309.00927904655015</v>
      </c>
      <c xmlns="http://schemas.openxmlformats.org/spreadsheetml/2006/main" r="H9" s="123">
        <v xmlns="http://schemas.openxmlformats.org/spreadsheetml/2006/main">220</v>
      </c>
      <c xmlns="http://schemas.openxmlformats.org/spreadsheetml/2006/main" r="I9" s="124">
        <f xmlns="http://schemas.openxmlformats.org/spreadsheetml/2006/main">G9-H9</f>
        <v xmlns="http://schemas.openxmlformats.org/spreadsheetml/2006/main">89.009279046550148</v>
      </c>
    </row>
    <row xmlns:x14ac="http://schemas.microsoft.com/office/spreadsheetml/2009/9/ac" xmlns="http://schemas.openxmlformats.org/spreadsheetml/2006/main" r="10" spans="1:9" ht="12" customHeight="1" x14ac:dyDescent="0.2">
      <c xmlns="http://schemas.openxmlformats.org/spreadsheetml/2006/main" r="A10" s="121" t="s">
        <v xmlns="http://schemas.openxmlformats.org/spreadsheetml/2006/main">818</v>
      </c>
      <c xmlns="http://schemas.openxmlformats.org/spreadsheetml/2006/main" r="B10" s="122" t="s">
        <v xmlns="http://schemas.openxmlformats.org/spreadsheetml/2006/main">819</v>
      </c>
      <c xmlns="http://schemas.openxmlformats.org/spreadsheetml/2006/main" r="C10" s="122" t="s">
        <v xmlns="http://schemas.openxmlformats.org/spreadsheetml/2006/main">820</v>
      </c>
      <c xmlns="http://schemas.openxmlformats.org/spreadsheetml/2006/main" r="D10" s="155">
        <v xmlns="http://schemas.openxmlformats.org/spreadsheetml/2006/main">0.01</v>
      </c>
      <c xmlns="http://schemas.openxmlformats.org/spreadsheetml/2006/main" r="E10" s="155">
        <f xmlns="http://schemas.openxmlformats.org/spreadsheetml/2006/main" t="shared" ref="E10:E74" si="0">D10*(100-22)/($D$188-22)</f>
        <v xmlns="http://schemas.openxmlformats.org/spreadsheetml/2006/main">1.0016437230326688E-2</v>
      </c>
      <c xmlns="http://schemas.openxmlformats.org/spreadsheetml/2006/main" r="F10" s="156">
        <f xmlns="http://schemas.openxmlformats.org/spreadsheetml/2006/main" t="shared" ref="F10:F74" si="1">(E10*$D$195/100)</f>
        <v xmlns="http://schemas.openxmlformats.org/spreadsheetml/2006/main">1854.055674279301</v>
      </c>
      <c xmlns="http://schemas.openxmlformats.org/spreadsheetml/2006/main" r="G10" s="157">
        <f xmlns="http://schemas.openxmlformats.org/spreadsheetml/2006/main" t="shared" ref="G10:G74" si="2">(F10/3)</f>
        <v xmlns="http://schemas.openxmlformats.org/spreadsheetml/2006/main">618.0185580931003</v>
      </c>
      <c xmlns="http://schemas.openxmlformats.org/spreadsheetml/2006/main" r="H10" s="123">
        <v xmlns="http://schemas.openxmlformats.org/spreadsheetml/2006/main">549</v>
      </c>
      <c xmlns="http://schemas.openxmlformats.org/spreadsheetml/2006/main" r="I10" s="125">
        <f xmlns="http://schemas.openxmlformats.org/spreadsheetml/2006/main" t="shared" ref="I10:I74" si="3">G10-H10</f>
        <v xmlns="http://schemas.openxmlformats.org/spreadsheetml/2006/main">69.018558093100296</v>
      </c>
    </row>
    <row xmlns:x14ac="http://schemas.microsoft.com/office/spreadsheetml/2009/9/ac" xmlns="http://schemas.openxmlformats.org/spreadsheetml/2006/main" r="11" spans="1:9" ht="12" customHeight="1" x14ac:dyDescent="0.2">
      <c xmlns="http://schemas.openxmlformats.org/spreadsheetml/2006/main" r="A11" s="121" t="s">
        <v xmlns="http://schemas.openxmlformats.org/spreadsheetml/2006/main">821</v>
      </c>
      <c xmlns="http://schemas.openxmlformats.org/spreadsheetml/2006/main" r="B11" s="122" t="s">
        <v xmlns="http://schemas.openxmlformats.org/spreadsheetml/2006/main">822</v>
      </c>
      <c xmlns="http://schemas.openxmlformats.org/spreadsheetml/2006/main" r="C11" s="122" t="s">
        <v xmlns="http://schemas.openxmlformats.org/spreadsheetml/2006/main">823</v>
      </c>
      <c xmlns="http://schemas.openxmlformats.org/spreadsheetml/2006/main" r="D11" s="155">
        <v xmlns="http://schemas.openxmlformats.org/spreadsheetml/2006/main">0.13700000000000001</v>
      </c>
      <c xmlns="http://schemas.openxmlformats.org/spreadsheetml/2006/main" r="E11" s="155">
        <f xmlns="http://schemas.openxmlformats.org/spreadsheetml/2006/main" t="shared" si="0"/>
        <v xmlns="http://schemas.openxmlformats.org/spreadsheetml/2006/main">0.13722519005547562</v>
      </c>
      <c xmlns="http://schemas.openxmlformats.org/spreadsheetml/2006/main" r="F11" s="156">
        <f xmlns="http://schemas.openxmlformats.org/spreadsheetml/2006/main" t="shared" si="1"/>
        <v xmlns="http://schemas.openxmlformats.org/spreadsheetml/2006/main">25400.562737626424</v>
      </c>
      <c xmlns="http://schemas.openxmlformats.org/spreadsheetml/2006/main" r="G11" s="157">
        <f xmlns="http://schemas.openxmlformats.org/spreadsheetml/2006/main" t="shared" si="2"/>
        <v xmlns="http://schemas.openxmlformats.org/spreadsheetml/2006/main">8466.8542458754746</v>
      </c>
      <c xmlns="http://schemas.openxmlformats.org/spreadsheetml/2006/main" r="H11" s="123">
        <v xmlns="http://schemas.openxmlformats.org/spreadsheetml/2006/main">7021</v>
      </c>
      <c xmlns="http://schemas.openxmlformats.org/spreadsheetml/2006/main" r="I11" s="125">
        <f xmlns="http://schemas.openxmlformats.org/spreadsheetml/2006/main" t="shared" si="3"/>
        <v xmlns="http://schemas.openxmlformats.org/spreadsheetml/2006/main">1445.8542458754746</v>
      </c>
    </row>
    <row xmlns:x14ac="http://schemas.microsoft.com/office/spreadsheetml/2009/9/ac" xmlns="http://schemas.openxmlformats.org/spreadsheetml/2006/main" r="12" spans="1:9" ht="12" customHeight="1" x14ac:dyDescent="0.2">
      <c xmlns="http://schemas.openxmlformats.org/spreadsheetml/2006/main" r="A12" s="121" t="s">
        <v xmlns="http://schemas.openxmlformats.org/spreadsheetml/2006/main">824</v>
      </c>
      <c xmlns="http://schemas.openxmlformats.org/spreadsheetml/2006/main" r="B12" s="122" t="s">
        <v xmlns="http://schemas.openxmlformats.org/spreadsheetml/2006/main">825</v>
      </c>
      <c xmlns="http://schemas.openxmlformats.org/spreadsheetml/2006/main" r="C12" s="122" t="s">
        <v xmlns="http://schemas.openxmlformats.org/spreadsheetml/2006/main">826</v>
      </c>
      <c xmlns="http://schemas.openxmlformats.org/spreadsheetml/2006/main" r="D12" s="155">
        <v xmlns="http://schemas.openxmlformats.org/spreadsheetml/2006/main">2E-3</v>
      </c>
      <c xmlns="http://schemas.openxmlformats.org/spreadsheetml/2006/main" r="E12" s="155">
        <f xmlns="http://schemas.openxmlformats.org/spreadsheetml/2006/main" t="shared" si="0"/>
        <v xmlns="http://schemas.openxmlformats.org/spreadsheetml/2006/main">2.0032874460653377E-3</v>
      </c>
      <c xmlns="http://schemas.openxmlformats.org/spreadsheetml/2006/main" r="F12" s="156">
        <f xmlns="http://schemas.openxmlformats.org/spreadsheetml/2006/main" t="shared" si="1"/>
        <v xmlns="http://schemas.openxmlformats.org/spreadsheetml/2006/main">370.81113485586025</v>
      </c>
      <c xmlns="http://schemas.openxmlformats.org/spreadsheetml/2006/main" r="G12" s="157">
        <f xmlns="http://schemas.openxmlformats.org/spreadsheetml/2006/main" t="shared" si="2"/>
        <v xmlns="http://schemas.openxmlformats.org/spreadsheetml/2006/main">123.60371161862008</v>
      </c>
      <c xmlns="http://schemas.openxmlformats.org/spreadsheetml/2006/main" r="H12" s="123">
        <v xmlns="http://schemas.openxmlformats.org/spreadsheetml/2006/main">110</v>
      </c>
      <c xmlns="http://schemas.openxmlformats.org/spreadsheetml/2006/main" r="I12" s="125">
        <f xmlns="http://schemas.openxmlformats.org/spreadsheetml/2006/main" t="shared" si="3"/>
        <v xmlns="http://schemas.openxmlformats.org/spreadsheetml/2006/main">13.603711618620082</v>
      </c>
    </row>
    <row xmlns:x14ac="http://schemas.microsoft.com/office/spreadsheetml/2009/9/ac" xmlns="http://schemas.openxmlformats.org/spreadsheetml/2006/main" r="13" spans="1:9" ht="12" customHeight="1" x14ac:dyDescent="0.2">
      <c xmlns="http://schemas.openxmlformats.org/spreadsheetml/2006/main" r="A13" s="121" t="s">
        <v xmlns="http://schemas.openxmlformats.org/spreadsheetml/2006/main">827</v>
      </c>
      <c xmlns="http://schemas.openxmlformats.org/spreadsheetml/2006/main" r="B13" s="122" t="s">
        <v xmlns="http://schemas.openxmlformats.org/spreadsheetml/2006/main">828</v>
      </c>
      <c xmlns="http://schemas.openxmlformats.org/spreadsheetml/2006/main" r="C13" s="122" t="s">
        <v xmlns="http://schemas.openxmlformats.org/spreadsheetml/2006/main">829</v>
      </c>
      <c xmlns="http://schemas.openxmlformats.org/spreadsheetml/2006/main" r="D13" s="155">
        <v xmlns="http://schemas.openxmlformats.org/spreadsheetml/2006/main">0.432</v>
      </c>
      <c xmlns="http://schemas.openxmlformats.org/spreadsheetml/2006/main" r="E13" s="155">
        <f xmlns="http://schemas.openxmlformats.org/spreadsheetml/2006/main" t="shared" si="0"/>
        <v xmlns="http://schemas.openxmlformats.org/spreadsheetml/2006/main">0.43271008835011288</v>
      </c>
      <c xmlns="http://schemas.openxmlformats.org/spreadsheetml/2006/main" r="F13" s="156">
        <f xmlns="http://schemas.openxmlformats.org/spreadsheetml/2006/main" t="shared" si="1"/>
        <v xmlns="http://schemas.openxmlformats.org/spreadsheetml/2006/main">80095.205128865797</v>
      </c>
      <c xmlns="http://schemas.openxmlformats.org/spreadsheetml/2006/main" r="G13" s="157">
        <f xmlns="http://schemas.openxmlformats.org/spreadsheetml/2006/main" t="shared" si="2"/>
        <v xmlns="http://schemas.openxmlformats.org/spreadsheetml/2006/main">26698.401709621932</v>
      </c>
      <c xmlns="http://schemas.openxmlformats.org/spreadsheetml/2006/main" r="H13" s="123">
        <v xmlns="http://schemas.openxmlformats.org/spreadsheetml/2006/main">15743</v>
      </c>
      <c xmlns="http://schemas.openxmlformats.org/spreadsheetml/2006/main" r="I13" s="125">
        <f xmlns="http://schemas.openxmlformats.org/spreadsheetml/2006/main" t="shared" si="3"/>
        <v xmlns="http://schemas.openxmlformats.org/spreadsheetml/2006/main">10955.401709621932</v>
      </c>
    </row>
    <row xmlns:x14ac="http://schemas.microsoft.com/office/spreadsheetml/2009/9/ac" xmlns="http://schemas.openxmlformats.org/spreadsheetml/2006/main" r="14" spans="1:9" ht="12" customHeight="1" x14ac:dyDescent="0.2">
      <c xmlns="http://schemas.openxmlformats.org/spreadsheetml/2006/main" r="A14" s="121" t="s">
        <v xmlns="http://schemas.openxmlformats.org/spreadsheetml/2006/main">830</v>
      </c>
      <c xmlns="http://schemas.openxmlformats.org/spreadsheetml/2006/main" r="B14" s="121" t="s">
        <v xmlns="http://schemas.openxmlformats.org/spreadsheetml/2006/main">831</v>
      </c>
      <c xmlns="http://schemas.openxmlformats.org/spreadsheetml/2006/main" r="C14" s="121" t="s">
        <v xmlns="http://schemas.openxmlformats.org/spreadsheetml/2006/main">832</v>
      </c>
      <c xmlns="http://schemas.openxmlformats.org/spreadsheetml/2006/main" r="D14" s="155">
        <v xmlns="http://schemas.openxmlformats.org/spreadsheetml/2006/main">7.0000000000000001E-3</v>
      </c>
      <c xmlns="http://schemas.openxmlformats.org/spreadsheetml/2006/main" r="E14" s="155">
        <f xmlns="http://schemas.openxmlformats.org/spreadsheetml/2006/main" t="shared" si="0"/>
        <v xmlns="http://schemas.openxmlformats.org/spreadsheetml/2006/main">7.0115060612286825E-3</v>
      </c>
      <c xmlns="http://schemas.openxmlformats.org/spreadsheetml/2006/main" r="F14" s="156">
        <f xmlns="http://schemas.openxmlformats.org/spreadsheetml/2006/main" t="shared" si="1"/>
        <v xmlns="http://schemas.openxmlformats.org/spreadsheetml/2006/main">1297.838971995511</v>
      </c>
      <c xmlns="http://schemas.openxmlformats.org/spreadsheetml/2006/main" r="G14" s="157">
        <f xmlns="http://schemas.openxmlformats.org/spreadsheetml/2006/main" t="shared" si="2"/>
        <v xmlns="http://schemas.openxmlformats.org/spreadsheetml/2006/main">432.61299066517034</v>
      </c>
      <c xmlns="http://schemas.openxmlformats.org/spreadsheetml/2006/main" r="H14" s="123">
        <v xmlns="http://schemas.openxmlformats.org/spreadsheetml/2006/main">275</v>
      </c>
      <c xmlns="http://schemas.openxmlformats.org/spreadsheetml/2006/main" r="I14" s="125">
        <f xmlns="http://schemas.openxmlformats.org/spreadsheetml/2006/main" t="shared" si="3"/>
        <v xmlns="http://schemas.openxmlformats.org/spreadsheetml/2006/main">157.61299066517034</v>
      </c>
    </row>
    <row xmlns:x14ac="http://schemas.microsoft.com/office/spreadsheetml/2009/9/ac" xmlns="http://schemas.openxmlformats.org/spreadsheetml/2006/main" r="15" spans="1:9" ht="12" customHeight="1" x14ac:dyDescent="0.2">
      <c xmlns="http://schemas.openxmlformats.org/spreadsheetml/2006/main" r="A15" s="121" t="s">
        <v xmlns="http://schemas.openxmlformats.org/spreadsheetml/2006/main">833</v>
      </c>
      <c xmlns="http://schemas.openxmlformats.org/spreadsheetml/2006/main" r="B15" s="122" t="s">
        <v xmlns="http://schemas.openxmlformats.org/spreadsheetml/2006/main">834</v>
      </c>
      <c xmlns="http://schemas.openxmlformats.org/spreadsheetml/2006/main" r="C15" s="122" t="s">
        <v xmlns="http://schemas.openxmlformats.org/spreadsheetml/2006/main">835</v>
      </c>
      <c xmlns="http://schemas.openxmlformats.org/spreadsheetml/2006/main" r="D15" s="155">
        <v xmlns="http://schemas.openxmlformats.org/spreadsheetml/2006/main">2.0739999999999998</v>
      </c>
      <c xmlns="http://schemas.openxmlformats.org/spreadsheetml/2006/main" r="E15" s="155">
        <f xmlns="http://schemas.openxmlformats.org/spreadsheetml/2006/main" t="shared" si="0"/>
        <v xmlns="http://schemas.openxmlformats.org/spreadsheetml/2006/main">2.0774090815697548</v>
      </c>
      <c xmlns="http://schemas.openxmlformats.org/spreadsheetml/2006/main" r="F15" s="156">
        <f xmlns="http://schemas.openxmlformats.org/spreadsheetml/2006/main" t="shared" si="1"/>
        <v xmlns="http://schemas.openxmlformats.org/spreadsheetml/2006/main">384531.14684552699</v>
      </c>
      <c xmlns="http://schemas.openxmlformats.org/spreadsheetml/2006/main" r="G15" s="157">
        <f xmlns="http://schemas.openxmlformats.org/spreadsheetml/2006/main" t="shared" si="2"/>
        <v xmlns="http://schemas.openxmlformats.org/spreadsheetml/2006/main">128177.04894850899</v>
      </c>
      <c xmlns="http://schemas.openxmlformats.org/spreadsheetml/2006/main" r="H15" s="123">
        <v xmlns="http://schemas.openxmlformats.org/spreadsheetml/2006/main">106029</v>
      </c>
      <c xmlns="http://schemas.openxmlformats.org/spreadsheetml/2006/main" r="I15" s="125">
        <f xmlns="http://schemas.openxmlformats.org/spreadsheetml/2006/main" t="shared" si="3"/>
        <v xmlns="http://schemas.openxmlformats.org/spreadsheetml/2006/main">22148.048948508993</v>
      </c>
    </row>
    <row xmlns:x14ac="http://schemas.microsoft.com/office/spreadsheetml/2009/9/ac" xmlns="http://schemas.openxmlformats.org/spreadsheetml/2006/main" r="16" spans="1:9" ht="12" customHeight="1" x14ac:dyDescent="0.2">
      <c xmlns="http://schemas.openxmlformats.org/spreadsheetml/2006/main" r="A16" s="121" t="s">
        <v xmlns="http://schemas.openxmlformats.org/spreadsheetml/2006/main">836</v>
      </c>
      <c xmlns="http://schemas.openxmlformats.org/spreadsheetml/2006/main" r="B16" s="122" t="s">
        <v xmlns="http://schemas.openxmlformats.org/spreadsheetml/2006/main">837</v>
      </c>
      <c xmlns="http://schemas.openxmlformats.org/spreadsheetml/2006/main" r="C16" s="122" t="s">
        <v xmlns="http://schemas.openxmlformats.org/spreadsheetml/2006/main">838</v>
      </c>
      <c xmlns="http://schemas.openxmlformats.org/spreadsheetml/2006/main" r="D16" s="155">
        <v xmlns="http://schemas.openxmlformats.org/spreadsheetml/2006/main">0.79800000000000004</v>
      </c>
      <c xmlns="http://schemas.openxmlformats.org/spreadsheetml/2006/main" r="E16" s="155">
        <f xmlns="http://schemas.openxmlformats.org/spreadsheetml/2006/main" t="shared" si="0"/>
        <v xmlns="http://schemas.openxmlformats.org/spreadsheetml/2006/main">0.79931169098006971</v>
      </c>
      <c xmlns="http://schemas.openxmlformats.org/spreadsheetml/2006/main" r="F16" s="156">
        <f xmlns="http://schemas.openxmlformats.org/spreadsheetml/2006/main" t="shared" si="1"/>
        <v xmlns="http://schemas.openxmlformats.org/spreadsheetml/2006/main">147953.64280748821</v>
      </c>
      <c xmlns="http://schemas.openxmlformats.org/spreadsheetml/2006/main" r="G16" s="157">
        <f xmlns="http://schemas.openxmlformats.org/spreadsheetml/2006/main" t="shared" si="2"/>
        <v xmlns="http://schemas.openxmlformats.org/spreadsheetml/2006/main">49317.880935829402</v>
      </c>
      <c xmlns="http://schemas.openxmlformats.org/spreadsheetml/2006/main" r="H16" s="123">
        <v xmlns="http://schemas.openxmlformats.org/spreadsheetml/2006/main">46679</v>
      </c>
      <c xmlns="http://schemas.openxmlformats.org/spreadsheetml/2006/main" r="I16" s="125">
        <f xmlns="http://schemas.openxmlformats.org/spreadsheetml/2006/main" t="shared" si="3"/>
        <v xmlns="http://schemas.openxmlformats.org/spreadsheetml/2006/main">2638.880935829402</v>
      </c>
    </row>
    <row xmlns:x14ac="http://schemas.microsoft.com/office/spreadsheetml/2009/9/ac" xmlns="http://schemas.openxmlformats.org/spreadsheetml/2006/main" r="17" spans="1:9" ht="12" customHeight="1" x14ac:dyDescent="0.2">
      <c xmlns="http://schemas.openxmlformats.org/spreadsheetml/2006/main" r="A17" s="121" t="s">
        <v xmlns="http://schemas.openxmlformats.org/spreadsheetml/2006/main">839</v>
      </c>
      <c xmlns="http://schemas.openxmlformats.org/spreadsheetml/2006/main" r="B17" s="122" t="s">
        <v xmlns="http://schemas.openxmlformats.org/spreadsheetml/2006/main">840</v>
      </c>
      <c xmlns="http://schemas.openxmlformats.org/spreadsheetml/2006/main" r="C17" s="122" t="s">
        <v xmlns="http://schemas.openxmlformats.org/spreadsheetml/2006/main">841</v>
      </c>
      <c xmlns="http://schemas.openxmlformats.org/spreadsheetml/2006/main" r="D17" s="155">
        <v xmlns="http://schemas.openxmlformats.org/spreadsheetml/2006/main">0.04</v>
      </c>
      <c xmlns="http://schemas.openxmlformats.org/spreadsheetml/2006/main" r="E17" s="155">
        <f xmlns="http://schemas.openxmlformats.org/spreadsheetml/2006/main" t="shared" si="0"/>
        <v xmlns="http://schemas.openxmlformats.org/spreadsheetml/2006/main">4.0065748921306751E-2</v>
      </c>
      <c xmlns="http://schemas.openxmlformats.org/spreadsheetml/2006/main" r="F17" s="156">
        <f xmlns="http://schemas.openxmlformats.org/spreadsheetml/2006/main" t="shared" si="1"/>
        <v xmlns="http://schemas.openxmlformats.org/spreadsheetml/2006/main">7416.222697117204</v>
      </c>
      <c xmlns="http://schemas.openxmlformats.org/spreadsheetml/2006/main" r="G17" s="157">
        <f xmlns="http://schemas.openxmlformats.org/spreadsheetml/2006/main" t="shared" si="2"/>
        <v xmlns="http://schemas.openxmlformats.org/spreadsheetml/2006/main">2472.0742323724012</v>
      </c>
      <c xmlns="http://schemas.openxmlformats.org/spreadsheetml/2006/main" r="H17" s="123">
        <v xmlns="http://schemas.openxmlformats.org/spreadsheetml/2006/main">823</v>
      </c>
      <c xmlns="http://schemas.openxmlformats.org/spreadsheetml/2006/main" r="I17" s="125">
        <f xmlns="http://schemas.openxmlformats.org/spreadsheetml/2006/main" t="shared" si="3"/>
        <v xmlns="http://schemas.openxmlformats.org/spreadsheetml/2006/main">1649.0742323724012</v>
      </c>
    </row>
    <row xmlns:x14ac="http://schemas.microsoft.com/office/spreadsheetml/2009/9/ac" xmlns="http://schemas.openxmlformats.org/spreadsheetml/2006/main" r="18" spans="1:9" ht="12" customHeight="1" x14ac:dyDescent="0.2">
      <c xmlns="http://schemas.openxmlformats.org/spreadsheetml/2006/main" r="A18" s="121" t="s">
        <v xmlns="http://schemas.openxmlformats.org/spreadsheetml/2006/main">842</v>
      </c>
      <c xmlns="http://schemas.openxmlformats.org/spreadsheetml/2006/main" r="B18" s="122" t="s">
        <v xmlns="http://schemas.openxmlformats.org/spreadsheetml/2006/main">843</v>
      </c>
      <c xmlns="http://schemas.openxmlformats.org/spreadsheetml/2006/main" r="C18" s="122" t="s">
        <v xmlns="http://schemas.openxmlformats.org/spreadsheetml/2006/main">844</v>
      </c>
      <c xmlns="http://schemas.openxmlformats.org/spreadsheetml/2006/main" r="D18" s="155">
        <v xmlns="http://schemas.openxmlformats.org/spreadsheetml/2006/main">1.7000000000000001E-2</v>
      </c>
      <c xmlns="http://schemas.openxmlformats.org/spreadsheetml/2006/main" r="E18" s="155">
        <f xmlns="http://schemas.openxmlformats.org/spreadsheetml/2006/main" t="shared" si="0"/>
        <v xmlns="http://schemas.openxmlformats.org/spreadsheetml/2006/main">1.702794329155537E-2</v>
      </c>
      <c xmlns="http://schemas.openxmlformats.org/spreadsheetml/2006/main" r="F18" s="156">
        <f xmlns="http://schemas.openxmlformats.org/spreadsheetml/2006/main" t="shared" si="1"/>
        <v xmlns="http://schemas.openxmlformats.org/spreadsheetml/2006/main">3151.8946462748117</v>
      </c>
      <c xmlns="http://schemas.openxmlformats.org/spreadsheetml/2006/main" r="G18" s="157">
        <f xmlns="http://schemas.openxmlformats.org/spreadsheetml/2006/main" t="shared" si="2"/>
        <v xmlns="http://schemas.openxmlformats.org/spreadsheetml/2006/main">1050.6315487582706</v>
      </c>
      <c xmlns="http://schemas.openxmlformats.org/spreadsheetml/2006/main" r="H18" s="123">
        <v xmlns="http://schemas.openxmlformats.org/spreadsheetml/2006/main">988</v>
      </c>
      <c xmlns="http://schemas.openxmlformats.org/spreadsheetml/2006/main" r="I18" s="125">
        <f xmlns="http://schemas.openxmlformats.org/spreadsheetml/2006/main" t="shared" si="3"/>
        <v xmlns="http://schemas.openxmlformats.org/spreadsheetml/2006/main">62.631548758270583</v>
      </c>
    </row>
    <row xmlns:x14ac="http://schemas.microsoft.com/office/spreadsheetml/2009/9/ac" xmlns="http://schemas.openxmlformats.org/spreadsheetml/2006/main" r="19" spans="1:9" ht="12" customHeight="1" x14ac:dyDescent="0.2">
      <c xmlns="http://schemas.openxmlformats.org/spreadsheetml/2006/main" r="A19" s="121" t="s">
        <v xmlns="http://schemas.openxmlformats.org/spreadsheetml/2006/main">845</v>
      </c>
      <c xmlns="http://schemas.openxmlformats.org/spreadsheetml/2006/main" r="B19" s="122"/>
      <c xmlns="http://schemas.openxmlformats.org/spreadsheetml/2006/main" r="C19" s="122"/>
      <c xmlns="http://schemas.openxmlformats.org/spreadsheetml/2006/main" r="D19" s="155">
        <v xmlns="http://schemas.openxmlformats.org/spreadsheetml/2006/main">3.9E-2</v>
      </c>
      <c xmlns="http://schemas.openxmlformats.org/spreadsheetml/2006/main" r="E19" s="155">
        <f xmlns="http://schemas.openxmlformats.org/spreadsheetml/2006/main" t="shared" si="0"/>
        <v xmlns="http://schemas.openxmlformats.org/spreadsheetml/2006/main">3.9064105198274079E-2</v>
      </c>
      <c xmlns="http://schemas.openxmlformats.org/spreadsheetml/2006/main" r="F19" s="156">
        <f xmlns="http://schemas.openxmlformats.org/spreadsheetml/2006/main" t="shared" si="1"/>
        <v xmlns="http://schemas.openxmlformats.org/spreadsheetml/2006/main">7230.8171296892733</v>
      </c>
      <c xmlns="http://schemas.openxmlformats.org/spreadsheetml/2006/main" r="G19" s="157">
        <f xmlns="http://schemas.openxmlformats.org/spreadsheetml/2006/main" t="shared" si="2"/>
        <v xmlns="http://schemas.openxmlformats.org/spreadsheetml/2006/main">2410.2723765630913</v>
      </c>
      <c xmlns="http://schemas.openxmlformats.org/spreadsheetml/2006/main" r="H19" s="123">
        <v xmlns="http://schemas.openxmlformats.org/spreadsheetml/2006/main">0</v>
      </c>
      <c xmlns="http://schemas.openxmlformats.org/spreadsheetml/2006/main" r="I19" s="125">
        <v xmlns="http://schemas.openxmlformats.org/spreadsheetml/2006/main">0</v>
      </c>
    </row>
    <row xmlns:x14ac="http://schemas.microsoft.com/office/spreadsheetml/2009/9/ac" xmlns="http://schemas.openxmlformats.org/spreadsheetml/2006/main" r="20" spans="1:9" ht="12" customHeight="1" x14ac:dyDescent="0.2">
      <c xmlns="http://schemas.openxmlformats.org/spreadsheetml/2006/main" r="A20" s="121" t="s">
        <v xmlns="http://schemas.openxmlformats.org/spreadsheetml/2006/main">846</v>
      </c>
      <c xmlns="http://schemas.openxmlformats.org/spreadsheetml/2006/main" r="B20" s="122" t="s">
        <v xmlns="http://schemas.openxmlformats.org/spreadsheetml/2006/main">847</v>
      </c>
      <c xmlns="http://schemas.openxmlformats.org/spreadsheetml/2006/main" r="C20" s="122" t="s">
        <v xmlns="http://schemas.openxmlformats.org/spreadsheetml/2006/main">848</v>
      </c>
      <c xmlns="http://schemas.openxmlformats.org/spreadsheetml/2006/main" r="D20" s="155">
        <v xmlns="http://schemas.openxmlformats.org/spreadsheetml/2006/main">0.01</v>
      </c>
      <c xmlns="http://schemas.openxmlformats.org/spreadsheetml/2006/main" r="E20" s="155">
        <f xmlns="http://schemas.openxmlformats.org/spreadsheetml/2006/main" t="shared" si="0"/>
        <v xmlns="http://schemas.openxmlformats.org/spreadsheetml/2006/main">1.0016437230326688E-2</v>
      </c>
      <c xmlns="http://schemas.openxmlformats.org/spreadsheetml/2006/main" r="F20" s="156">
        <f xmlns="http://schemas.openxmlformats.org/spreadsheetml/2006/main" t="shared" si="1"/>
        <v xmlns="http://schemas.openxmlformats.org/spreadsheetml/2006/main">1854.055674279301</v>
      </c>
      <c xmlns="http://schemas.openxmlformats.org/spreadsheetml/2006/main" r="G20" s="157">
        <f xmlns="http://schemas.openxmlformats.org/spreadsheetml/2006/main" t="shared" si="2"/>
        <v xmlns="http://schemas.openxmlformats.org/spreadsheetml/2006/main">618.0185580931003</v>
      </c>
      <c xmlns="http://schemas.openxmlformats.org/spreadsheetml/2006/main" r="H20" s="123">
        <v xmlns="http://schemas.openxmlformats.org/spreadsheetml/2006/main">549</v>
      </c>
      <c xmlns="http://schemas.openxmlformats.org/spreadsheetml/2006/main" r="I20" s="125">
        <f xmlns="http://schemas.openxmlformats.org/spreadsheetml/2006/main" t="shared" si="3"/>
        <v xmlns="http://schemas.openxmlformats.org/spreadsheetml/2006/main">69.018558093100296</v>
      </c>
    </row>
    <row xmlns:x14ac="http://schemas.microsoft.com/office/spreadsheetml/2009/9/ac" xmlns="http://schemas.openxmlformats.org/spreadsheetml/2006/main" r="21" spans="1:9" ht="12" customHeight="1" x14ac:dyDescent="0.2">
      <c xmlns="http://schemas.openxmlformats.org/spreadsheetml/2006/main" r="A21" s="121" t="s">
        <v xmlns="http://schemas.openxmlformats.org/spreadsheetml/2006/main">849</v>
      </c>
      <c xmlns="http://schemas.openxmlformats.org/spreadsheetml/2006/main" r="B21" s="122" t="s">
        <v xmlns="http://schemas.openxmlformats.org/spreadsheetml/2006/main">850</v>
      </c>
      <c xmlns="http://schemas.openxmlformats.org/spreadsheetml/2006/main" r="C21" s="122" t="s">
        <v xmlns="http://schemas.openxmlformats.org/spreadsheetml/2006/main">851</v>
      </c>
      <c xmlns="http://schemas.openxmlformats.org/spreadsheetml/2006/main" r="D21" s="155">
        <v xmlns="http://schemas.openxmlformats.org/spreadsheetml/2006/main">8.0000000000000002E-3</v>
      </c>
      <c xmlns="http://schemas.openxmlformats.org/spreadsheetml/2006/main" r="E21" s="155">
        <f xmlns="http://schemas.openxmlformats.org/spreadsheetml/2006/main" t="shared" si="0"/>
        <v xmlns="http://schemas.openxmlformats.org/spreadsheetml/2006/main">8.013149784261351E-3</v>
      </c>
      <c xmlns="http://schemas.openxmlformats.org/spreadsheetml/2006/main" r="F21" s="156">
        <f xmlns="http://schemas.openxmlformats.org/spreadsheetml/2006/main" t="shared" si="1"/>
        <v xmlns="http://schemas.openxmlformats.org/spreadsheetml/2006/main">1483.244539423441</v>
      </c>
      <c xmlns="http://schemas.openxmlformats.org/spreadsheetml/2006/main" r="G21" s="157">
        <f xmlns="http://schemas.openxmlformats.org/spreadsheetml/2006/main" t="shared" si="2"/>
        <v xmlns="http://schemas.openxmlformats.org/spreadsheetml/2006/main">494.41484647448033</v>
      </c>
      <c xmlns="http://schemas.openxmlformats.org/spreadsheetml/2006/main" r="H21" s="123">
        <v xmlns="http://schemas.openxmlformats.org/spreadsheetml/2006/main">439</v>
      </c>
      <c xmlns="http://schemas.openxmlformats.org/spreadsheetml/2006/main" r="I21" s="125">
        <f xmlns="http://schemas.openxmlformats.org/spreadsheetml/2006/main" t="shared" si="3"/>
        <v xmlns="http://schemas.openxmlformats.org/spreadsheetml/2006/main">55.414846474480328</v>
      </c>
    </row>
    <row xmlns:x14ac="http://schemas.microsoft.com/office/spreadsheetml/2009/9/ac" xmlns="http://schemas.openxmlformats.org/spreadsheetml/2006/main" r="22" spans="1:9" ht="12" customHeight="1" x14ac:dyDescent="0.2">
      <c xmlns="http://schemas.openxmlformats.org/spreadsheetml/2006/main" r="A22" s="121" t="s">
        <v xmlns="http://schemas.openxmlformats.org/spreadsheetml/2006/main">852</v>
      </c>
      <c xmlns="http://schemas.openxmlformats.org/spreadsheetml/2006/main" r="B22" s="122" t="s">
        <v xmlns="http://schemas.openxmlformats.org/spreadsheetml/2006/main">853</v>
      </c>
      <c xmlns="http://schemas.openxmlformats.org/spreadsheetml/2006/main" r="C22" s="122" t="s">
        <v xmlns="http://schemas.openxmlformats.org/spreadsheetml/2006/main">854</v>
      </c>
      <c xmlns="http://schemas.openxmlformats.org/spreadsheetml/2006/main" r="D22" s="155">
        <v xmlns="http://schemas.openxmlformats.org/spreadsheetml/2006/main">5.6000000000000001E-2</v>
      </c>
      <c xmlns="http://schemas.openxmlformats.org/spreadsheetml/2006/main" r="E22" s="155">
        <f xmlns="http://schemas.openxmlformats.org/spreadsheetml/2006/main" t="shared" si="0"/>
        <v xmlns="http://schemas.openxmlformats.org/spreadsheetml/2006/main">5.609204848982946E-2</v>
      </c>
      <c xmlns="http://schemas.openxmlformats.org/spreadsheetml/2006/main" r="F22" s="156">
        <f xmlns="http://schemas.openxmlformats.org/spreadsheetml/2006/main" t="shared" si="1"/>
        <v xmlns="http://schemas.openxmlformats.org/spreadsheetml/2006/main">10382.711775964088</v>
      </c>
      <c xmlns="http://schemas.openxmlformats.org/spreadsheetml/2006/main" r="G22" s="157">
        <f xmlns="http://schemas.openxmlformats.org/spreadsheetml/2006/main" t="shared" si="2"/>
        <v xmlns="http://schemas.openxmlformats.org/spreadsheetml/2006/main">3460.9039253213627</v>
      </c>
      <c xmlns="http://schemas.openxmlformats.org/spreadsheetml/2006/main" r="H22" s="123">
        <v xmlns="http://schemas.openxmlformats.org/spreadsheetml/2006/main">2304</v>
      </c>
      <c xmlns="http://schemas.openxmlformats.org/spreadsheetml/2006/main" r="I22" s="125">
        <f xmlns="http://schemas.openxmlformats.org/spreadsheetml/2006/main" t="shared" si="3"/>
        <v xmlns="http://schemas.openxmlformats.org/spreadsheetml/2006/main">1156.9039253213627</v>
      </c>
    </row>
    <row xmlns:x14ac="http://schemas.microsoft.com/office/spreadsheetml/2009/9/ac" xmlns="http://schemas.openxmlformats.org/spreadsheetml/2006/main" r="23" spans="1:9" ht="12" customHeight="1" x14ac:dyDescent="0.2">
      <c xmlns="http://schemas.openxmlformats.org/spreadsheetml/2006/main" r="A23" s="121" t="s">
        <v xmlns="http://schemas.openxmlformats.org/spreadsheetml/2006/main">855</v>
      </c>
      <c xmlns="http://schemas.openxmlformats.org/spreadsheetml/2006/main" r="B23" s="122" t="s">
        <v xmlns="http://schemas.openxmlformats.org/spreadsheetml/2006/main">856</v>
      </c>
      <c xmlns="http://schemas.openxmlformats.org/spreadsheetml/2006/main" r="C23" s="122" t="s">
        <v xmlns="http://schemas.openxmlformats.org/spreadsheetml/2006/main">857</v>
      </c>
      <c xmlns="http://schemas.openxmlformats.org/spreadsheetml/2006/main" r="D23" s="155">
        <v xmlns="http://schemas.openxmlformats.org/spreadsheetml/2006/main">0.998</v>
      </c>
      <c xmlns="http://schemas.openxmlformats.org/spreadsheetml/2006/main" r="E23" s="155">
        <f xmlns="http://schemas.openxmlformats.org/spreadsheetml/2006/main" t="shared" si="0"/>
        <v xmlns="http://schemas.openxmlformats.org/spreadsheetml/2006/main">0.99964043558660343</v>
      </c>
      <c xmlns="http://schemas.openxmlformats.org/spreadsheetml/2006/main" r="F23" s="156">
        <f xmlns="http://schemas.openxmlformats.org/spreadsheetml/2006/main" t="shared" si="1"/>
        <v xmlns="http://schemas.openxmlformats.org/spreadsheetml/2006/main">185034.75629307423</v>
      </c>
      <c xmlns="http://schemas.openxmlformats.org/spreadsheetml/2006/main" r="G23" s="157">
        <f xmlns="http://schemas.openxmlformats.org/spreadsheetml/2006/main" t="shared" si="2"/>
        <v xmlns="http://schemas.openxmlformats.org/spreadsheetml/2006/main">61678.252097691409</v>
      </c>
      <c xmlns="http://schemas.openxmlformats.org/spreadsheetml/2006/main" r="H23" s="123">
        <v xmlns="http://schemas.openxmlformats.org/spreadsheetml/2006/main">58966</v>
      </c>
      <c xmlns="http://schemas.openxmlformats.org/spreadsheetml/2006/main" r="I23" s="125">
        <f xmlns="http://schemas.openxmlformats.org/spreadsheetml/2006/main" t="shared" si="3"/>
        <v xmlns="http://schemas.openxmlformats.org/spreadsheetml/2006/main">2712.2520976914093</v>
      </c>
    </row>
    <row xmlns:x14ac="http://schemas.microsoft.com/office/spreadsheetml/2009/9/ac" xmlns="http://schemas.openxmlformats.org/spreadsheetml/2006/main" r="24" spans="1:9" ht="12" customHeight="1" x14ac:dyDescent="0.2">
      <c xmlns="http://schemas.openxmlformats.org/spreadsheetml/2006/main" r="A24" s="121" t="s">
        <v xmlns="http://schemas.openxmlformats.org/spreadsheetml/2006/main">858</v>
      </c>
      <c xmlns="http://schemas.openxmlformats.org/spreadsheetml/2006/main" r="B24" s="122" t="s">
        <v xmlns="http://schemas.openxmlformats.org/spreadsheetml/2006/main">859</v>
      </c>
      <c xmlns="http://schemas.openxmlformats.org/spreadsheetml/2006/main" r="C24" s="122" t="s">
        <v xmlns="http://schemas.openxmlformats.org/spreadsheetml/2006/main">860</v>
      </c>
      <c xmlns="http://schemas.openxmlformats.org/spreadsheetml/2006/main" r="D24" s="155">
        <v xmlns="http://schemas.openxmlformats.org/spreadsheetml/2006/main">1E-3</v>
      </c>
      <c xmlns="http://schemas.openxmlformats.org/spreadsheetml/2006/main" r="E24" s="155">
        <f xmlns="http://schemas.openxmlformats.org/spreadsheetml/2006/main" t="shared" si="0"/>
        <v xmlns="http://schemas.openxmlformats.org/spreadsheetml/2006/main">1.0016437230326689E-3</v>
      </c>
      <c xmlns="http://schemas.openxmlformats.org/spreadsheetml/2006/main" r="F24" s="156">
        <f xmlns="http://schemas.openxmlformats.org/spreadsheetml/2006/main" t="shared" si="1"/>
        <v xmlns="http://schemas.openxmlformats.org/spreadsheetml/2006/main">185.40556742793012</v>
      </c>
      <c xmlns="http://schemas.openxmlformats.org/spreadsheetml/2006/main" r="G24" s="157">
        <f xmlns="http://schemas.openxmlformats.org/spreadsheetml/2006/main" t="shared" si="2"/>
        <v xmlns="http://schemas.openxmlformats.org/spreadsheetml/2006/main">61.801855809310041</v>
      </c>
      <c xmlns="http://schemas.openxmlformats.org/spreadsheetml/2006/main" r="H24" s="123">
        <v xmlns="http://schemas.openxmlformats.org/spreadsheetml/2006/main">55</v>
      </c>
      <c xmlns="http://schemas.openxmlformats.org/spreadsheetml/2006/main" r="I24" s="125">
        <f xmlns="http://schemas.openxmlformats.org/spreadsheetml/2006/main" t="shared" si="3"/>
        <v xmlns="http://schemas.openxmlformats.org/spreadsheetml/2006/main">6.801855809310041</v>
      </c>
    </row>
    <row xmlns:x14ac="http://schemas.microsoft.com/office/spreadsheetml/2009/9/ac" xmlns="http://schemas.openxmlformats.org/spreadsheetml/2006/main" r="25" spans="1:9" ht="12" customHeight="1" x14ac:dyDescent="0.2">
      <c xmlns="http://schemas.openxmlformats.org/spreadsheetml/2006/main" r="A25" s="121" t="s">
        <v xmlns="http://schemas.openxmlformats.org/spreadsheetml/2006/main">861</v>
      </c>
      <c xmlns="http://schemas.openxmlformats.org/spreadsheetml/2006/main" r="B25" s="122" t="s">
        <v xmlns="http://schemas.openxmlformats.org/spreadsheetml/2006/main">862</v>
      </c>
      <c xmlns="http://schemas.openxmlformats.org/spreadsheetml/2006/main" r="C25" s="122" t="s">
        <v xmlns="http://schemas.openxmlformats.org/spreadsheetml/2006/main">863</v>
      </c>
      <c xmlns="http://schemas.openxmlformats.org/spreadsheetml/2006/main" r="D25" s="155">
        <v xmlns="http://schemas.openxmlformats.org/spreadsheetml/2006/main">3.0000000000000001E-3</v>
      </c>
      <c xmlns="http://schemas.openxmlformats.org/spreadsheetml/2006/main" r="E25" s="155">
        <f xmlns="http://schemas.openxmlformats.org/spreadsheetml/2006/main" t="shared" si="0"/>
        <v xmlns="http://schemas.openxmlformats.org/spreadsheetml/2006/main">3.0049311690980066E-3</v>
      </c>
      <c xmlns="http://schemas.openxmlformats.org/spreadsheetml/2006/main" r="F25" s="156">
        <f xmlns="http://schemas.openxmlformats.org/spreadsheetml/2006/main" t="shared" si="1"/>
        <v xmlns="http://schemas.openxmlformats.org/spreadsheetml/2006/main">556.21670228379037</v>
      </c>
      <c xmlns="http://schemas.openxmlformats.org/spreadsheetml/2006/main" r="G25" s="157">
        <f xmlns="http://schemas.openxmlformats.org/spreadsheetml/2006/main" t="shared" si="2"/>
        <v xmlns="http://schemas.openxmlformats.org/spreadsheetml/2006/main">185.40556742793012</v>
      </c>
      <c xmlns="http://schemas.openxmlformats.org/spreadsheetml/2006/main" r="H25" s="123">
        <v xmlns="http://schemas.openxmlformats.org/spreadsheetml/2006/main">165</v>
      </c>
      <c xmlns="http://schemas.openxmlformats.org/spreadsheetml/2006/main" r="I25" s="125">
        <f xmlns="http://schemas.openxmlformats.org/spreadsheetml/2006/main" t="shared" si="3"/>
        <v xmlns="http://schemas.openxmlformats.org/spreadsheetml/2006/main">20.405567427930123</v>
      </c>
    </row>
    <row xmlns:x14ac="http://schemas.microsoft.com/office/spreadsheetml/2009/9/ac" xmlns="http://schemas.openxmlformats.org/spreadsheetml/2006/main" r="26" spans="1:9" ht="12" customHeight="1" x14ac:dyDescent="0.2">
      <c xmlns="http://schemas.openxmlformats.org/spreadsheetml/2006/main" r="A26" s="121" t="s">
        <v xmlns="http://schemas.openxmlformats.org/spreadsheetml/2006/main">864</v>
      </c>
      <c xmlns="http://schemas.openxmlformats.org/spreadsheetml/2006/main" r="B26" s="122" t="s">
        <v xmlns="http://schemas.openxmlformats.org/spreadsheetml/2006/main">865</v>
      </c>
      <c xmlns="http://schemas.openxmlformats.org/spreadsheetml/2006/main" r="C26" s="122" t="s">
        <v xmlns="http://schemas.openxmlformats.org/spreadsheetml/2006/main">866</v>
      </c>
      <c xmlns="http://schemas.openxmlformats.org/spreadsheetml/2006/main" r="D26" s="155">
        <v xmlns="http://schemas.openxmlformats.org/spreadsheetml/2006/main">1E-3</v>
      </c>
      <c xmlns="http://schemas.openxmlformats.org/spreadsheetml/2006/main" r="E26" s="155">
        <f xmlns="http://schemas.openxmlformats.org/spreadsheetml/2006/main" t="shared" si="0"/>
        <v xmlns="http://schemas.openxmlformats.org/spreadsheetml/2006/main">1.0016437230326689E-3</v>
      </c>
      <c xmlns="http://schemas.openxmlformats.org/spreadsheetml/2006/main" r="F26" s="156">
        <f xmlns="http://schemas.openxmlformats.org/spreadsheetml/2006/main" t="shared" si="1"/>
        <v xmlns="http://schemas.openxmlformats.org/spreadsheetml/2006/main">185.40556742793012</v>
      </c>
      <c xmlns="http://schemas.openxmlformats.org/spreadsheetml/2006/main" r="G26" s="157">
        <f xmlns="http://schemas.openxmlformats.org/spreadsheetml/2006/main" t="shared" si="2"/>
        <v xmlns="http://schemas.openxmlformats.org/spreadsheetml/2006/main">61.801855809310041</v>
      </c>
      <c xmlns="http://schemas.openxmlformats.org/spreadsheetml/2006/main" r="H26" s="123">
        <v xmlns="http://schemas.openxmlformats.org/spreadsheetml/2006/main">55</v>
      </c>
      <c xmlns="http://schemas.openxmlformats.org/spreadsheetml/2006/main" r="I26" s="125">
        <f xmlns="http://schemas.openxmlformats.org/spreadsheetml/2006/main" t="shared" si="3"/>
        <v xmlns="http://schemas.openxmlformats.org/spreadsheetml/2006/main">6.801855809310041</v>
      </c>
    </row>
    <row xmlns:x14ac="http://schemas.microsoft.com/office/spreadsheetml/2009/9/ac" xmlns="http://schemas.openxmlformats.org/spreadsheetml/2006/main" r="27" spans="1:9" ht="12" customHeight="1" x14ac:dyDescent="0.2">
      <c xmlns="http://schemas.openxmlformats.org/spreadsheetml/2006/main" r="A27" s="121" t="s">
        <v xmlns="http://schemas.openxmlformats.org/spreadsheetml/2006/main">867</v>
      </c>
      <c xmlns="http://schemas.openxmlformats.org/spreadsheetml/2006/main" r="B27" s="122" t="s">
        <v xmlns="http://schemas.openxmlformats.org/spreadsheetml/2006/main">868</v>
      </c>
      <c xmlns="http://schemas.openxmlformats.org/spreadsheetml/2006/main" r="C27" s="122" t="s">
        <v xmlns="http://schemas.openxmlformats.org/spreadsheetml/2006/main">869</v>
      </c>
      <c xmlns="http://schemas.openxmlformats.org/spreadsheetml/2006/main" r="D27" s="155">
        <v xmlns="http://schemas.openxmlformats.org/spreadsheetml/2006/main">8.9999999999999993E-3</v>
      </c>
      <c xmlns="http://schemas.openxmlformats.org/spreadsheetml/2006/main" r="E27" s="155">
        <f xmlns="http://schemas.openxmlformats.org/spreadsheetml/2006/main" t="shared" si="0"/>
        <v xmlns="http://schemas.openxmlformats.org/spreadsheetml/2006/main">9.0147935072940194E-3</v>
      </c>
      <c xmlns="http://schemas.openxmlformats.org/spreadsheetml/2006/main" r="F27" s="156">
        <f xmlns="http://schemas.openxmlformats.org/spreadsheetml/2006/main" t="shared" si="1"/>
        <v xmlns="http://schemas.openxmlformats.org/spreadsheetml/2006/main">1668.650106851371</v>
      </c>
      <c xmlns="http://schemas.openxmlformats.org/spreadsheetml/2006/main" r="G27" s="157">
        <f xmlns="http://schemas.openxmlformats.org/spreadsheetml/2006/main" t="shared" si="2"/>
        <v xmlns="http://schemas.openxmlformats.org/spreadsheetml/2006/main">556.21670228379037</v>
      </c>
      <c xmlns="http://schemas.openxmlformats.org/spreadsheetml/2006/main" r="H27" s="123">
        <v xmlns="http://schemas.openxmlformats.org/spreadsheetml/2006/main">384</v>
      </c>
      <c xmlns="http://schemas.openxmlformats.org/spreadsheetml/2006/main" r="I27" s="125">
        <f xmlns="http://schemas.openxmlformats.org/spreadsheetml/2006/main" t="shared" si="3"/>
        <v xmlns="http://schemas.openxmlformats.org/spreadsheetml/2006/main">172.21670228379037</v>
      </c>
    </row>
    <row xmlns:x14ac="http://schemas.microsoft.com/office/spreadsheetml/2009/9/ac" xmlns="http://schemas.openxmlformats.org/spreadsheetml/2006/main" r="28" spans="1:9" ht="12" customHeight="1" x14ac:dyDescent="0.2">
      <c xmlns="http://schemas.openxmlformats.org/spreadsheetml/2006/main" r="A28" s="126" t="s">
        <v xmlns="http://schemas.openxmlformats.org/spreadsheetml/2006/main">870</v>
      </c>
      <c xmlns="http://schemas.openxmlformats.org/spreadsheetml/2006/main" r="B28" s="126" t="s">
        <v xmlns="http://schemas.openxmlformats.org/spreadsheetml/2006/main">871</v>
      </c>
      <c xmlns="http://schemas.openxmlformats.org/spreadsheetml/2006/main" r="C28" s="126" t="s">
        <v xmlns="http://schemas.openxmlformats.org/spreadsheetml/2006/main">872</v>
      </c>
      <c xmlns="http://schemas.openxmlformats.org/spreadsheetml/2006/main" r="D28" s="155">
        <v xmlns="http://schemas.openxmlformats.org/spreadsheetml/2006/main">1.7000000000000001E-2</v>
      </c>
      <c xmlns="http://schemas.openxmlformats.org/spreadsheetml/2006/main" r="E28" s="155">
        <f xmlns="http://schemas.openxmlformats.org/spreadsheetml/2006/main" t="shared" si="0"/>
        <v xmlns="http://schemas.openxmlformats.org/spreadsheetml/2006/main">1.702794329155537E-2</v>
      </c>
      <c xmlns="http://schemas.openxmlformats.org/spreadsheetml/2006/main" r="F28" s="156">
        <f xmlns="http://schemas.openxmlformats.org/spreadsheetml/2006/main" t="shared" si="1"/>
        <v xmlns="http://schemas.openxmlformats.org/spreadsheetml/2006/main">3151.8946462748117</v>
      </c>
      <c xmlns="http://schemas.openxmlformats.org/spreadsheetml/2006/main" r="G28" s="157">
        <f xmlns="http://schemas.openxmlformats.org/spreadsheetml/2006/main" t="shared" si="2"/>
        <v xmlns="http://schemas.openxmlformats.org/spreadsheetml/2006/main">1050.6315487582706</v>
      </c>
      <c xmlns="http://schemas.openxmlformats.org/spreadsheetml/2006/main" r="H28" s="123">
        <v xmlns="http://schemas.openxmlformats.org/spreadsheetml/2006/main">768</v>
      </c>
      <c xmlns="http://schemas.openxmlformats.org/spreadsheetml/2006/main" r="I28" s="125">
        <f xmlns="http://schemas.openxmlformats.org/spreadsheetml/2006/main" t="shared" si="3"/>
        <v xmlns="http://schemas.openxmlformats.org/spreadsheetml/2006/main">282.63154875827058</v>
      </c>
    </row>
    <row xmlns:x14ac="http://schemas.microsoft.com/office/spreadsheetml/2009/9/ac" xmlns="http://schemas.openxmlformats.org/spreadsheetml/2006/main" r="29" spans="1:9" ht="12" customHeight="1" x14ac:dyDescent="0.2">
      <c xmlns="http://schemas.openxmlformats.org/spreadsheetml/2006/main" r="A29" s="121" t="s">
        <v xmlns="http://schemas.openxmlformats.org/spreadsheetml/2006/main">873</v>
      </c>
      <c xmlns="http://schemas.openxmlformats.org/spreadsheetml/2006/main" r="B29" s="122" t="s">
        <v xmlns="http://schemas.openxmlformats.org/spreadsheetml/2006/main">874</v>
      </c>
      <c xmlns="http://schemas.openxmlformats.org/spreadsheetml/2006/main" r="C29" s="122" t="s">
        <v xmlns="http://schemas.openxmlformats.org/spreadsheetml/2006/main">875</v>
      </c>
      <c xmlns="http://schemas.openxmlformats.org/spreadsheetml/2006/main" r="D29" s="155">
        <v xmlns="http://schemas.openxmlformats.org/spreadsheetml/2006/main">1.7000000000000001E-2</v>
      </c>
      <c xmlns="http://schemas.openxmlformats.org/spreadsheetml/2006/main" r="E29" s="155">
        <f xmlns="http://schemas.openxmlformats.org/spreadsheetml/2006/main" t="shared" si="0"/>
        <v xmlns="http://schemas.openxmlformats.org/spreadsheetml/2006/main">1.702794329155537E-2</v>
      </c>
      <c xmlns="http://schemas.openxmlformats.org/spreadsheetml/2006/main" r="F29" s="156">
        <f xmlns="http://schemas.openxmlformats.org/spreadsheetml/2006/main" t="shared" si="1"/>
        <v xmlns="http://schemas.openxmlformats.org/spreadsheetml/2006/main">3151.8946462748117</v>
      </c>
      <c xmlns="http://schemas.openxmlformats.org/spreadsheetml/2006/main" r="G29" s="157">
        <f xmlns="http://schemas.openxmlformats.org/spreadsheetml/2006/main" t="shared" si="2"/>
        <v xmlns="http://schemas.openxmlformats.org/spreadsheetml/2006/main">1050.6315487582706</v>
      </c>
      <c xmlns="http://schemas.openxmlformats.org/spreadsheetml/2006/main" r="H29" s="123">
        <v xmlns="http://schemas.openxmlformats.org/spreadsheetml/2006/main">988</v>
      </c>
      <c xmlns="http://schemas.openxmlformats.org/spreadsheetml/2006/main" r="I29" s="125">
        <f xmlns="http://schemas.openxmlformats.org/spreadsheetml/2006/main" t="shared" si="3"/>
        <v xmlns="http://schemas.openxmlformats.org/spreadsheetml/2006/main">62.631548758270583</v>
      </c>
    </row>
    <row xmlns:x14ac="http://schemas.microsoft.com/office/spreadsheetml/2009/9/ac" xmlns="http://schemas.openxmlformats.org/spreadsheetml/2006/main" r="30" spans="1:9" ht="12" customHeight="1" x14ac:dyDescent="0.2">
      <c xmlns="http://schemas.openxmlformats.org/spreadsheetml/2006/main" r="A30" s="121" t="s">
        <v xmlns="http://schemas.openxmlformats.org/spreadsheetml/2006/main">876</v>
      </c>
      <c xmlns="http://schemas.openxmlformats.org/spreadsheetml/2006/main" r="B30" s="122" t="s">
        <v xmlns="http://schemas.openxmlformats.org/spreadsheetml/2006/main">877</v>
      </c>
      <c xmlns="http://schemas.openxmlformats.org/spreadsheetml/2006/main" r="C30" s="122" t="s">
        <v xmlns="http://schemas.openxmlformats.org/spreadsheetml/2006/main">878</v>
      </c>
      <c xmlns="http://schemas.openxmlformats.org/spreadsheetml/2006/main" r="D30" s="155">
        <v xmlns="http://schemas.openxmlformats.org/spreadsheetml/2006/main">2.9340000000000002</v>
      </c>
      <c xmlns="http://schemas.openxmlformats.org/spreadsheetml/2006/main" r="E30" s="155">
        <f xmlns="http://schemas.openxmlformats.org/spreadsheetml/2006/main" t="shared" si="0"/>
        <v xmlns="http://schemas.openxmlformats.org/spreadsheetml/2006/main">2.9388226833778504</v>
      </c>
      <c xmlns="http://schemas.openxmlformats.org/spreadsheetml/2006/main" r="F30" s="156">
        <f xmlns="http://schemas.openxmlformats.org/spreadsheetml/2006/main" t="shared" si="1"/>
        <v xmlns="http://schemas.openxmlformats.org/spreadsheetml/2006/main">543979.93483354698</v>
      </c>
      <c xmlns="http://schemas.openxmlformats.org/spreadsheetml/2006/main" r="G30" s="157">
        <f xmlns="http://schemas.openxmlformats.org/spreadsheetml/2006/main" t="shared" si="2"/>
        <v xmlns="http://schemas.openxmlformats.org/spreadsheetml/2006/main">181326.64494451566</v>
      </c>
      <c xmlns="http://schemas.openxmlformats.org/spreadsheetml/2006/main" r="H30" s="123">
        <v xmlns="http://schemas.openxmlformats.org/spreadsheetml/2006/main">88367</v>
      </c>
      <c xmlns="http://schemas.openxmlformats.org/spreadsheetml/2006/main" r="I30" s="125">
        <f xmlns="http://schemas.openxmlformats.org/spreadsheetml/2006/main" t="shared" si="3"/>
        <v xmlns="http://schemas.openxmlformats.org/spreadsheetml/2006/main">92959.644944515661</v>
      </c>
    </row>
    <row xmlns:x14ac="http://schemas.microsoft.com/office/spreadsheetml/2009/9/ac" xmlns="http://schemas.openxmlformats.org/spreadsheetml/2006/main" r="31" spans="1:9" ht="12" customHeight="1" x14ac:dyDescent="0.2">
      <c xmlns="http://schemas.openxmlformats.org/spreadsheetml/2006/main" r="A31" s="121" t="s">
        <v xmlns="http://schemas.openxmlformats.org/spreadsheetml/2006/main">879</v>
      </c>
      <c xmlns="http://schemas.openxmlformats.org/spreadsheetml/2006/main" r="B31" s="122" t="s">
        <v xmlns="http://schemas.openxmlformats.org/spreadsheetml/2006/main">880</v>
      </c>
      <c xmlns="http://schemas.openxmlformats.org/spreadsheetml/2006/main" r="C31" s="122" t="s">
        <v xmlns="http://schemas.openxmlformats.org/spreadsheetml/2006/main">881</v>
      </c>
      <c xmlns="http://schemas.openxmlformats.org/spreadsheetml/2006/main" r="D31" s="155">
        <v xmlns="http://schemas.openxmlformats.org/spreadsheetml/2006/main">2.5999999999999999E-2</v>
      </c>
      <c xmlns="http://schemas.openxmlformats.org/spreadsheetml/2006/main" r="E31" s="155">
        <f xmlns="http://schemas.openxmlformats.org/spreadsheetml/2006/main" t="shared" si="0"/>
        <v xmlns="http://schemas.openxmlformats.org/spreadsheetml/2006/main">2.604273679884939E-2</v>
      </c>
      <c xmlns="http://schemas.openxmlformats.org/spreadsheetml/2006/main" r="F31" s="156">
        <f xmlns="http://schemas.openxmlformats.org/spreadsheetml/2006/main" t="shared" si="1"/>
        <v xmlns="http://schemas.openxmlformats.org/spreadsheetml/2006/main">4820.5447531261834</v>
      </c>
      <c xmlns="http://schemas.openxmlformats.org/spreadsheetml/2006/main" r="G31" s="157">
        <f xmlns="http://schemas.openxmlformats.org/spreadsheetml/2006/main" t="shared" si="2"/>
        <v xmlns="http://schemas.openxmlformats.org/spreadsheetml/2006/main">1606.8482510420611</v>
      </c>
      <c xmlns="http://schemas.openxmlformats.org/spreadsheetml/2006/main" r="H31" s="123">
        <v xmlns="http://schemas.openxmlformats.org/spreadsheetml/2006/main">1536</v>
      </c>
      <c xmlns="http://schemas.openxmlformats.org/spreadsheetml/2006/main" r="I31" s="125">
        <f xmlns="http://schemas.openxmlformats.org/spreadsheetml/2006/main" t="shared" si="3"/>
        <v xmlns="http://schemas.openxmlformats.org/spreadsheetml/2006/main">70.848251042061065</v>
      </c>
    </row>
    <row xmlns:x14ac="http://schemas.microsoft.com/office/spreadsheetml/2009/9/ac" xmlns="http://schemas.openxmlformats.org/spreadsheetml/2006/main" r="32" spans="1:9" ht="12" customHeight="1" x14ac:dyDescent="0.2">
      <c xmlns="http://schemas.openxmlformats.org/spreadsheetml/2006/main" r="A32" s="121" t="s">
        <v xmlns="http://schemas.openxmlformats.org/spreadsheetml/2006/main">882</v>
      </c>
      <c xmlns="http://schemas.openxmlformats.org/spreadsheetml/2006/main" r="B32" s="122" t="s">
        <v xmlns="http://schemas.openxmlformats.org/spreadsheetml/2006/main">883</v>
      </c>
      <c xmlns="http://schemas.openxmlformats.org/spreadsheetml/2006/main" r="C32" s="122" t="s">
        <v xmlns="http://schemas.openxmlformats.org/spreadsheetml/2006/main">884</v>
      </c>
      <c xmlns="http://schemas.openxmlformats.org/spreadsheetml/2006/main" r="D32" s="155">
        <v xmlns="http://schemas.openxmlformats.org/spreadsheetml/2006/main">4.7E-2</v>
      </c>
      <c xmlns="http://schemas.openxmlformats.org/spreadsheetml/2006/main" r="E32" s="155">
        <f xmlns="http://schemas.openxmlformats.org/spreadsheetml/2006/main" t="shared" si="0"/>
        <v xmlns="http://schemas.openxmlformats.org/spreadsheetml/2006/main">4.7077254982535434E-2</v>
      </c>
      <c xmlns="http://schemas.openxmlformats.org/spreadsheetml/2006/main" r="F32" s="156">
        <f xmlns="http://schemas.openxmlformats.org/spreadsheetml/2006/main" t="shared" si="1"/>
        <v xmlns="http://schemas.openxmlformats.org/spreadsheetml/2006/main">8714.0616691127143</v>
      </c>
      <c xmlns="http://schemas.openxmlformats.org/spreadsheetml/2006/main" r="G32" s="157">
        <f xmlns="http://schemas.openxmlformats.org/spreadsheetml/2006/main" t="shared" si="2"/>
        <v xmlns="http://schemas.openxmlformats.org/spreadsheetml/2006/main">2904.6872230375716</v>
      </c>
      <c xmlns="http://schemas.openxmlformats.org/spreadsheetml/2006/main" r="H32" s="123">
        <v xmlns="http://schemas.openxmlformats.org/spreadsheetml/2006/main">2085</v>
      </c>
      <c xmlns="http://schemas.openxmlformats.org/spreadsheetml/2006/main" r="I32" s="125">
        <f xmlns="http://schemas.openxmlformats.org/spreadsheetml/2006/main" t="shared" si="3"/>
        <v xmlns="http://schemas.openxmlformats.org/spreadsheetml/2006/main">819.68722303757158</v>
      </c>
    </row>
    <row xmlns:x14ac="http://schemas.microsoft.com/office/spreadsheetml/2009/9/ac" xmlns="http://schemas.openxmlformats.org/spreadsheetml/2006/main" r="33" spans="1:9" ht="12" customHeight="1" x14ac:dyDescent="0.2">
      <c xmlns="http://schemas.openxmlformats.org/spreadsheetml/2006/main" r="A33" s="121" t="s">
        <v xmlns="http://schemas.openxmlformats.org/spreadsheetml/2006/main">885</v>
      </c>
      <c xmlns="http://schemas.openxmlformats.org/spreadsheetml/2006/main" r="B33" s="122" t="s">
        <v xmlns="http://schemas.openxmlformats.org/spreadsheetml/2006/main">886</v>
      </c>
      <c xmlns="http://schemas.openxmlformats.org/spreadsheetml/2006/main" r="C33" s="122" t="s">
        <v xmlns="http://schemas.openxmlformats.org/spreadsheetml/2006/main">887</v>
      </c>
      <c xmlns="http://schemas.openxmlformats.org/spreadsheetml/2006/main" r="D33" s="155">
        <v xmlns="http://schemas.openxmlformats.org/spreadsheetml/2006/main">3.0000000000000001E-3</v>
      </c>
      <c xmlns="http://schemas.openxmlformats.org/spreadsheetml/2006/main" r="E33" s="155">
        <f xmlns="http://schemas.openxmlformats.org/spreadsheetml/2006/main" t="shared" si="0"/>
        <v xmlns="http://schemas.openxmlformats.org/spreadsheetml/2006/main">3.0049311690980066E-3</v>
      </c>
      <c xmlns="http://schemas.openxmlformats.org/spreadsheetml/2006/main" r="F33" s="156">
        <f xmlns="http://schemas.openxmlformats.org/spreadsheetml/2006/main" t="shared" si="1"/>
        <v xmlns="http://schemas.openxmlformats.org/spreadsheetml/2006/main">556.21670228379037</v>
      </c>
      <c xmlns="http://schemas.openxmlformats.org/spreadsheetml/2006/main" r="G33" s="157">
        <f xmlns="http://schemas.openxmlformats.org/spreadsheetml/2006/main" t="shared" si="2"/>
        <v xmlns="http://schemas.openxmlformats.org/spreadsheetml/2006/main">185.40556742793012</v>
      </c>
      <c xmlns="http://schemas.openxmlformats.org/spreadsheetml/2006/main" r="H33" s="123">
        <v xmlns="http://schemas.openxmlformats.org/spreadsheetml/2006/main">165</v>
      </c>
      <c xmlns="http://schemas.openxmlformats.org/spreadsheetml/2006/main" r="I33" s="125">
        <f xmlns="http://schemas.openxmlformats.org/spreadsheetml/2006/main" t="shared" si="3"/>
        <v xmlns="http://schemas.openxmlformats.org/spreadsheetml/2006/main">20.405567427930123</v>
      </c>
    </row>
    <row xmlns:x14ac="http://schemas.microsoft.com/office/spreadsheetml/2009/9/ac" xmlns="http://schemas.openxmlformats.org/spreadsheetml/2006/main" r="34" spans="1:9" ht="12" customHeight="1" x14ac:dyDescent="0.2">
      <c xmlns="http://schemas.openxmlformats.org/spreadsheetml/2006/main" r="A34" s="121" t="s">
        <v xmlns="http://schemas.openxmlformats.org/spreadsheetml/2006/main">888</v>
      </c>
      <c xmlns="http://schemas.openxmlformats.org/spreadsheetml/2006/main" r="B34" s="122" t="s">
        <v xmlns="http://schemas.openxmlformats.org/spreadsheetml/2006/main">889</v>
      </c>
      <c xmlns="http://schemas.openxmlformats.org/spreadsheetml/2006/main" r="C34" s="122" t="s">
        <v xmlns="http://schemas.openxmlformats.org/spreadsheetml/2006/main">890</v>
      </c>
      <c xmlns="http://schemas.openxmlformats.org/spreadsheetml/2006/main" r="D34" s="155">
        <v xmlns="http://schemas.openxmlformats.org/spreadsheetml/2006/main">1E-3</v>
      </c>
      <c xmlns="http://schemas.openxmlformats.org/spreadsheetml/2006/main" r="E34" s="155">
        <f xmlns="http://schemas.openxmlformats.org/spreadsheetml/2006/main" t="shared" si="0"/>
        <v xmlns="http://schemas.openxmlformats.org/spreadsheetml/2006/main">1.0016437230326689E-3</v>
      </c>
      <c xmlns="http://schemas.openxmlformats.org/spreadsheetml/2006/main" r="F34" s="156">
        <f xmlns="http://schemas.openxmlformats.org/spreadsheetml/2006/main" t="shared" si="1"/>
        <v xmlns="http://schemas.openxmlformats.org/spreadsheetml/2006/main">185.40556742793012</v>
      </c>
      <c xmlns="http://schemas.openxmlformats.org/spreadsheetml/2006/main" r="G34" s="157">
        <f xmlns="http://schemas.openxmlformats.org/spreadsheetml/2006/main" t="shared" si="2"/>
        <v xmlns="http://schemas.openxmlformats.org/spreadsheetml/2006/main">61.801855809310041</v>
      </c>
      <c xmlns="http://schemas.openxmlformats.org/spreadsheetml/2006/main" r="H34" s="123">
        <v xmlns="http://schemas.openxmlformats.org/spreadsheetml/2006/main">55</v>
      </c>
      <c xmlns="http://schemas.openxmlformats.org/spreadsheetml/2006/main" r="I34" s="125">
        <f xmlns="http://schemas.openxmlformats.org/spreadsheetml/2006/main" t="shared" si="3"/>
        <v xmlns="http://schemas.openxmlformats.org/spreadsheetml/2006/main">6.801855809310041</v>
      </c>
    </row>
    <row xmlns:x14ac="http://schemas.microsoft.com/office/spreadsheetml/2009/9/ac" xmlns="http://schemas.openxmlformats.org/spreadsheetml/2006/main" r="35" spans="1:9" ht="12" customHeight="1" x14ac:dyDescent="0.2">
      <c xmlns="http://schemas.openxmlformats.org/spreadsheetml/2006/main" r="A35" s="121" t="s">
        <v xmlns="http://schemas.openxmlformats.org/spreadsheetml/2006/main">891</v>
      </c>
      <c xmlns="http://schemas.openxmlformats.org/spreadsheetml/2006/main" r="B35" s="122" t="s">
        <v xmlns="http://schemas.openxmlformats.org/spreadsheetml/2006/main">892</v>
      </c>
      <c xmlns="http://schemas.openxmlformats.org/spreadsheetml/2006/main" r="C35" s="122" t="s">
        <v xmlns="http://schemas.openxmlformats.org/spreadsheetml/2006/main">893</v>
      </c>
      <c xmlns="http://schemas.openxmlformats.org/spreadsheetml/2006/main" r="D35" s="155">
        <v xmlns="http://schemas.openxmlformats.org/spreadsheetml/2006/main">4.0000000000000001E-3</v>
      </c>
      <c xmlns="http://schemas.openxmlformats.org/spreadsheetml/2006/main" r="E35" s="155">
        <f xmlns="http://schemas.openxmlformats.org/spreadsheetml/2006/main" t="shared" si="0"/>
        <v xmlns="http://schemas.openxmlformats.org/spreadsheetml/2006/main">4.0065748921306755E-3</v>
      </c>
      <c xmlns="http://schemas.openxmlformats.org/spreadsheetml/2006/main" r="F35" s="156">
        <f xmlns="http://schemas.openxmlformats.org/spreadsheetml/2006/main" t="shared" si="1"/>
        <v xmlns="http://schemas.openxmlformats.org/spreadsheetml/2006/main">741.62226971172049</v>
      </c>
      <c xmlns="http://schemas.openxmlformats.org/spreadsheetml/2006/main" r="G35" s="157">
        <f xmlns="http://schemas.openxmlformats.org/spreadsheetml/2006/main" t="shared" si="2"/>
        <v xmlns="http://schemas.openxmlformats.org/spreadsheetml/2006/main">247.20742323724016</v>
      </c>
      <c xmlns="http://schemas.openxmlformats.org/spreadsheetml/2006/main" r="H35" s="123">
        <v xmlns="http://schemas.openxmlformats.org/spreadsheetml/2006/main">165</v>
      </c>
      <c xmlns="http://schemas.openxmlformats.org/spreadsheetml/2006/main" r="I35" s="125">
        <f xmlns="http://schemas.openxmlformats.org/spreadsheetml/2006/main" t="shared" si="3"/>
        <v xmlns="http://schemas.openxmlformats.org/spreadsheetml/2006/main">82.207423237240164</v>
      </c>
    </row>
    <row xmlns:x14ac="http://schemas.microsoft.com/office/spreadsheetml/2009/9/ac" xmlns="http://schemas.openxmlformats.org/spreadsheetml/2006/main" r="36" spans="1:9" ht="12" customHeight="1" x14ac:dyDescent="0.2">
      <c xmlns="http://schemas.openxmlformats.org/spreadsheetml/2006/main" r="A36" s="121" t="s">
        <v xmlns="http://schemas.openxmlformats.org/spreadsheetml/2006/main">894</v>
      </c>
      <c xmlns="http://schemas.openxmlformats.org/spreadsheetml/2006/main" r="B36" s="122" t="s">
        <v xmlns="http://schemas.openxmlformats.org/spreadsheetml/2006/main">895</v>
      </c>
      <c xmlns="http://schemas.openxmlformats.org/spreadsheetml/2006/main" r="C36" s="122" t="s">
        <v xmlns="http://schemas.openxmlformats.org/spreadsheetml/2006/main">896</v>
      </c>
      <c xmlns="http://schemas.openxmlformats.org/spreadsheetml/2006/main" r="D36" s="155">
        <v xmlns="http://schemas.openxmlformats.org/spreadsheetml/2006/main">1.2E-2</v>
      </c>
      <c xmlns="http://schemas.openxmlformats.org/spreadsheetml/2006/main" r="E36" s="155">
        <f xmlns="http://schemas.openxmlformats.org/spreadsheetml/2006/main" t="shared" si="0"/>
        <v xmlns="http://schemas.openxmlformats.org/spreadsheetml/2006/main">1.2019724676392026E-2</v>
      </c>
      <c xmlns="http://schemas.openxmlformats.org/spreadsheetml/2006/main" r="F36" s="156">
        <f xmlns="http://schemas.openxmlformats.org/spreadsheetml/2006/main" t="shared" si="1"/>
        <v xmlns="http://schemas.openxmlformats.org/spreadsheetml/2006/main">2224.8668091351615</v>
      </c>
      <c xmlns="http://schemas.openxmlformats.org/spreadsheetml/2006/main" r="G36" s="157">
        <f xmlns="http://schemas.openxmlformats.org/spreadsheetml/2006/main" t="shared" si="2"/>
        <v xmlns="http://schemas.openxmlformats.org/spreadsheetml/2006/main">741.62226971172049</v>
      </c>
      <c xmlns="http://schemas.openxmlformats.org/spreadsheetml/2006/main" r="H36" s="123">
        <v xmlns="http://schemas.openxmlformats.org/spreadsheetml/2006/main">604</v>
      </c>
      <c xmlns="http://schemas.openxmlformats.org/spreadsheetml/2006/main" r="I36" s="125">
        <f xmlns="http://schemas.openxmlformats.org/spreadsheetml/2006/main" t="shared" si="3"/>
        <v xmlns="http://schemas.openxmlformats.org/spreadsheetml/2006/main">137.62226971172049</v>
      </c>
    </row>
    <row xmlns:x14ac="http://schemas.microsoft.com/office/spreadsheetml/2009/9/ac" xmlns="http://schemas.openxmlformats.org/spreadsheetml/2006/main" r="37" spans="1:9" ht="12" customHeight="1" x14ac:dyDescent="0.2">
      <c xmlns="http://schemas.openxmlformats.org/spreadsheetml/2006/main" r="A37" s="121" t="s">
        <v xmlns="http://schemas.openxmlformats.org/spreadsheetml/2006/main">897</v>
      </c>
      <c xmlns="http://schemas.openxmlformats.org/spreadsheetml/2006/main" r="B37" s="122" t="s">
        <v xmlns="http://schemas.openxmlformats.org/spreadsheetml/2006/main">898</v>
      </c>
      <c xmlns="http://schemas.openxmlformats.org/spreadsheetml/2006/main" r="C37" s="122" t="s">
        <v xmlns="http://schemas.openxmlformats.org/spreadsheetml/2006/main">899</v>
      </c>
      <c xmlns="http://schemas.openxmlformats.org/spreadsheetml/2006/main" r="D37" s="155">
        <v xmlns="http://schemas.openxmlformats.org/spreadsheetml/2006/main">2.984</v>
      </c>
      <c xmlns="http://schemas.openxmlformats.org/spreadsheetml/2006/main" r="E37" s="155">
        <f xmlns="http://schemas.openxmlformats.org/spreadsheetml/2006/main" t="shared" si="0"/>
        <v xmlns="http://schemas.openxmlformats.org/spreadsheetml/2006/main">2.9889048695294838</v>
      </c>
      <c xmlns="http://schemas.openxmlformats.org/spreadsheetml/2006/main" r="F37" s="156">
        <f xmlns="http://schemas.openxmlformats.org/spreadsheetml/2006/main" t="shared" si="1"/>
        <v xmlns="http://schemas.openxmlformats.org/spreadsheetml/2006/main">553250.21320494346</v>
      </c>
      <c xmlns="http://schemas.openxmlformats.org/spreadsheetml/2006/main" r="G37" s="157">
        <f xmlns="http://schemas.openxmlformats.org/spreadsheetml/2006/main" t="shared" si="2"/>
        <v xmlns="http://schemas.openxmlformats.org/spreadsheetml/2006/main">184416.73773498114</v>
      </c>
      <c xmlns="http://schemas.openxmlformats.org/spreadsheetml/2006/main" r="H37" s="123">
        <v xmlns="http://schemas.openxmlformats.org/spreadsheetml/2006/main">175911</v>
      </c>
      <c xmlns="http://schemas.openxmlformats.org/spreadsheetml/2006/main" r="I37" s="125">
        <f xmlns="http://schemas.openxmlformats.org/spreadsheetml/2006/main" t="shared" si="3"/>
        <v xmlns="http://schemas.openxmlformats.org/spreadsheetml/2006/main">8505.7377349811431</v>
      </c>
    </row>
    <row xmlns:x14ac="http://schemas.microsoft.com/office/spreadsheetml/2009/9/ac" xmlns="http://schemas.openxmlformats.org/spreadsheetml/2006/main" r="38" spans="1:9" ht="12" customHeight="1" x14ac:dyDescent="0.2">
      <c xmlns="http://schemas.openxmlformats.org/spreadsheetml/2006/main" r="A38" s="121" t="s">
        <v xmlns="http://schemas.openxmlformats.org/spreadsheetml/2006/main">900</v>
      </c>
      <c xmlns="http://schemas.openxmlformats.org/spreadsheetml/2006/main" r="B38" s="122" t="s">
        <v xmlns="http://schemas.openxmlformats.org/spreadsheetml/2006/main">901</v>
      </c>
      <c xmlns="http://schemas.openxmlformats.org/spreadsheetml/2006/main" r="C38" s="122" t="s">
        <v xmlns="http://schemas.openxmlformats.org/spreadsheetml/2006/main">902</v>
      </c>
      <c xmlns="http://schemas.openxmlformats.org/spreadsheetml/2006/main" r="D38" s="155">
        <v xmlns="http://schemas.openxmlformats.org/spreadsheetml/2006/main">1E-3</v>
      </c>
      <c xmlns="http://schemas.openxmlformats.org/spreadsheetml/2006/main" r="E38" s="155">
        <f xmlns="http://schemas.openxmlformats.org/spreadsheetml/2006/main" t="shared" si="0"/>
        <v xmlns="http://schemas.openxmlformats.org/spreadsheetml/2006/main">1.0016437230326689E-3</v>
      </c>
      <c xmlns="http://schemas.openxmlformats.org/spreadsheetml/2006/main" r="F38" s="156">
        <f xmlns="http://schemas.openxmlformats.org/spreadsheetml/2006/main" t="shared" si="1"/>
        <v xmlns="http://schemas.openxmlformats.org/spreadsheetml/2006/main">185.40556742793012</v>
      </c>
      <c xmlns="http://schemas.openxmlformats.org/spreadsheetml/2006/main" r="G38" s="157">
        <f xmlns="http://schemas.openxmlformats.org/spreadsheetml/2006/main" t="shared" si="2"/>
        <v xmlns="http://schemas.openxmlformats.org/spreadsheetml/2006/main">61.801855809310041</v>
      </c>
      <c xmlns="http://schemas.openxmlformats.org/spreadsheetml/2006/main" r="H38" s="123">
        <v xmlns="http://schemas.openxmlformats.org/spreadsheetml/2006/main">55</v>
      </c>
      <c xmlns="http://schemas.openxmlformats.org/spreadsheetml/2006/main" r="I38" s="125">
        <f xmlns="http://schemas.openxmlformats.org/spreadsheetml/2006/main" t="shared" si="3"/>
        <v xmlns="http://schemas.openxmlformats.org/spreadsheetml/2006/main">6.801855809310041</v>
      </c>
    </row>
    <row xmlns:x14ac="http://schemas.microsoft.com/office/spreadsheetml/2009/9/ac" xmlns="http://schemas.openxmlformats.org/spreadsheetml/2006/main" r="39" spans="1:9" ht="12" customHeight="1" x14ac:dyDescent="0.2">
      <c xmlns="http://schemas.openxmlformats.org/spreadsheetml/2006/main" r="A39" s="121" t="s">
        <v xmlns="http://schemas.openxmlformats.org/spreadsheetml/2006/main">903</v>
      </c>
      <c xmlns="http://schemas.openxmlformats.org/spreadsheetml/2006/main" r="B39" s="122" t="s">
        <v xmlns="http://schemas.openxmlformats.org/spreadsheetml/2006/main">904</v>
      </c>
      <c xmlns="http://schemas.openxmlformats.org/spreadsheetml/2006/main" r="C39" s="122" t="s">
        <v xmlns="http://schemas.openxmlformats.org/spreadsheetml/2006/main">905</v>
      </c>
      <c xmlns="http://schemas.openxmlformats.org/spreadsheetml/2006/main" r="D39" s="155">
        <v xmlns="http://schemas.openxmlformats.org/spreadsheetml/2006/main">1E-3</v>
      </c>
      <c xmlns="http://schemas.openxmlformats.org/spreadsheetml/2006/main" r="E39" s="155">
        <f xmlns="http://schemas.openxmlformats.org/spreadsheetml/2006/main" t="shared" si="0"/>
        <v xmlns="http://schemas.openxmlformats.org/spreadsheetml/2006/main">1.0016437230326689E-3</v>
      </c>
      <c xmlns="http://schemas.openxmlformats.org/spreadsheetml/2006/main" r="F39" s="156">
        <f xmlns="http://schemas.openxmlformats.org/spreadsheetml/2006/main" t="shared" si="1"/>
        <v xmlns="http://schemas.openxmlformats.org/spreadsheetml/2006/main">185.40556742793012</v>
      </c>
      <c xmlns="http://schemas.openxmlformats.org/spreadsheetml/2006/main" r="G39" s="157">
        <f xmlns="http://schemas.openxmlformats.org/spreadsheetml/2006/main" t="shared" si="2"/>
        <v xmlns="http://schemas.openxmlformats.org/spreadsheetml/2006/main">61.801855809310041</v>
      </c>
      <c xmlns="http://schemas.openxmlformats.org/spreadsheetml/2006/main" r="H39" s="123">
        <v xmlns="http://schemas.openxmlformats.org/spreadsheetml/2006/main">55</v>
      </c>
      <c xmlns="http://schemas.openxmlformats.org/spreadsheetml/2006/main" r="I39" s="125">
        <f xmlns="http://schemas.openxmlformats.org/spreadsheetml/2006/main" t="shared" si="3"/>
        <v xmlns="http://schemas.openxmlformats.org/spreadsheetml/2006/main">6.801855809310041</v>
      </c>
    </row>
    <row xmlns:x14ac="http://schemas.microsoft.com/office/spreadsheetml/2009/9/ac" xmlns="http://schemas.openxmlformats.org/spreadsheetml/2006/main" r="40" spans="1:9" ht="12" customHeight="1" x14ac:dyDescent="0.2">
      <c xmlns="http://schemas.openxmlformats.org/spreadsheetml/2006/main" r="A40" s="121" t="s">
        <v xmlns="http://schemas.openxmlformats.org/spreadsheetml/2006/main">906</v>
      </c>
      <c xmlns="http://schemas.openxmlformats.org/spreadsheetml/2006/main" r="B40" s="122" t="s">
        <v xmlns="http://schemas.openxmlformats.org/spreadsheetml/2006/main">907</v>
      </c>
      <c xmlns="http://schemas.openxmlformats.org/spreadsheetml/2006/main" r="C40" s="122" t="s">
        <v xmlns="http://schemas.openxmlformats.org/spreadsheetml/2006/main">908</v>
      </c>
      <c xmlns="http://schemas.openxmlformats.org/spreadsheetml/2006/main" r="D40" s="155">
        <v xmlns="http://schemas.openxmlformats.org/spreadsheetml/2006/main">2E-3</v>
      </c>
      <c xmlns="http://schemas.openxmlformats.org/spreadsheetml/2006/main" r="E40" s="155">
        <f xmlns="http://schemas.openxmlformats.org/spreadsheetml/2006/main" t="shared" si="0"/>
        <v xmlns="http://schemas.openxmlformats.org/spreadsheetml/2006/main">2.0032874460653377E-3</v>
      </c>
      <c xmlns="http://schemas.openxmlformats.org/spreadsheetml/2006/main" r="F40" s="156">
        <f xmlns="http://schemas.openxmlformats.org/spreadsheetml/2006/main" t="shared" si="1"/>
        <v xmlns="http://schemas.openxmlformats.org/spreadsheetml/2006/main">370.81113485586025</v>
      </c>
      <c xmlns="http://schemas.openxmlformats.org/spreadsheetml/2006/main" r="G40" s="157">
        <f xmlns="http://schemas.openxmlformats.org/spreadsheetml/2006/main" t="shared" si="2"/>
        <v xmlns="http://schemas.openxmlformats.org/spreadsheetml/2006/main">123.60371161862008</v>
      </c>
      <c xmlns="http://schemas.openxmlformats.org/spreadsheetml/2006/main" r="H40" s="123">
        <v xmlns="http://schemas.openxmlformats.org/spreadsheetml/2006/main">110</v>
      </c>
      <c xmlns="http://schemas.openxmlformats.org/spreadsheetml/2006/main" r="I40" s="125">
        <f xmlns="http://schemas.openxmlformats.org/spreadsheetml/2006/main" t="shared" si="3"/>
        <v xmlns="http://schemas.openxmlformats.org/spreadsheetml/2006/main">13.603711618620082</v>
      </c>
    </row>
    <row xmlns:x14ac="http://schemas.microsoft.com/office/spreadsheetml/2009/9/ac" xmlns="http://schemas.openxmlformats.org/spreadsheetml/2006/main" r="41" spans="1:9" ht="12" customHeight="1" x14ac:dyDescent="0.2">
      <c xmlns="http://schemas.openxmlformats.org/spreadsheetml/2006/main" r="A41" s="121" t="s">
        <v xmlns="http://schemas.openxmlformats.org/spreadsheetml/2006/main">909</v>
      </c>
      <c xmlns="http://schemas.openxmlformats.org/spreadsheetml/2006/main" r="B41" s="122" t="s">
        <v xmlns="http://schemas.openxmlformats.org/spreadsheetml/2006/main">910</v>
      </c>
      <c xmlns="http://schemas.openxmlformats.org/spreadsheetml/2006/main" r="C41" s="122" t="s">
        <v xmlns="http://schemas.openxmlformats.org/spreadsheetml/2006/main">911</v>
      </c>
      <c xmlns="http://schemas.openxmlformats.org/spreadsheetml/2006/main" r="D41" s="155">
        <v xmlns="http://schemas.openxmlformats.org/spreadsheetml/2006/main">0.33400000000000002</v>
      </c>
      <c xmlns="http://schemas.openxmlformats.org/spreadsheetml/2006/main" r="E41" s="155">
        <f xmlns="http://schemas.openxmlformats.org/spreadsheetml/2006/main" t="shared" si="0"/>
        <v xmlns="http://schemas.openxmlformats.org/spreadsheetml/2006/main">0.33454900349291145</v>
      </c>
      <c xmlns="http://schemas.openxmlformats.org/spreadsheetml/2006/main" r="F41" s="156">
        <f xmlns="http://schemas.openxmlformats.org/spreadsheetml/2006/main" t="shared" si="1"/>
        <v xmlns="http://schemas.openxmlformats.org/spreadsheetml/2006/main">61925.459520928664</v>
      </c>
      <c xmlns="http://schemas.openxmlformats.org/spreadsheetml/2006/main" r="G41" s="157">
        <f xmlns="http://schemas.openxmlformats.org/spreadsheetml/2006/main" t="shared" si="2"/>
        <v xmlns="http://schemas.openxmlformats.org/spreadsheetml/2006/main">20641.819840309556</v>
      </c>
      <c xmlns="http://schemas.openxmlformats.org/spreadsheetml/2006/main" r="H41" s="123">
        <v xmlns="http://schemas.openxmlformats.org/spreadsheetml/2006/main">12945</v>
      </c>
      <c xmlns="http://schemas.openxmlformats.org/spreadsheetml/2006/main" r="I41" s="125">
        <f xmlns="http://schemas.openxmlformats.org/spreadsheetml/2006/main" t="shared" si="3"/>
        <v xmlns="http://schemas.openxmlformats.org/spreadsheetml/2006/main">7696.8198403095557</v>
      </c>
    </row>
    <row xmlns:x14ac="http://schemas.microsoft.com/office/spreadsheetml/2009/9/ac" xmlns="http://schemas.openxmlformats.org/spreadsheetml/2006/main" r="42" spans="1:9" ht="12" customHeight="1" x14ac:dyDescent="0.2">
      <c xmlns="http://schemas.openxmlformats.org/spreadsheetml/2006/main" r="A42" s="121" t="s">
        <v xmlns="http://schemas.openxmlformats.org/spreadsheetml/2006/main">912</v>
      </c>
      <c xmlns="http://schemas.openxmlformats.org/spreadsheetml/2006/main" r="B42" s="122" t="s">
        <v xmlns="http://schemas.openxmlformats.org/spreadsheetml/2006/main">913</v>
      </c>
      <c xmlns="http://schemas.openxmlformats.org/spreadsheetml/2006/main" r="C42" s="122" t="s">
        <v xmlns="http://schemas.openxmlformats.org/spreadsheetml/2006/main">914</v>
      </c>
      <c xmlns="http://schemas.openxmlformats.org/spreadsheetml/2006/main" r="D42" s="155">
        <v xmlns="http://schemas.openxmlformats.org/spreadsheetml/2006/main">5.1479999999999997</v>
      </c>
      <c xmlns="http://schemas.openxmlformats.org/spreadsheetml/2006/main" r="E42" s="155">
        <f xmlns="http://schemas.openxmlformats.org/spreadsheetml/2006/main" t="shared" si="0"/>
        <v xmlns="http://schemas.openxmlformats.org/spreadsheetml/2006/main">5.1564618861721785</v>
      </c>
      <c xmlns="http://schemas.openxmlformats.org/spreadsheetml/2006/main" r="F42" s="156">
        <f xmlns="http://schemas.openxmlformats.org/spreadsheetml/2006/main" t="shared" si="1"/>
        <v xmlns="http://schemas.openxmlformats.org/spreadsheetml/2006/main">954467.86111898406</v>
      </c>
      <c xmlns="http://schemas.openxmlformats.org/spreadsheetml/2006/main" r="G42" s="157">
        <f xmlns="http://schemas.openxmlformats.org/spreadsheetml/2006/main" t="shared" si="2"/>
        <v xmlns="http://schemas.openxmlformats.org/spreadsheetml/2006/main">318155.953706328</v>
      </c>
      <c xmlns="http://schemas.openxmlformats.org/spreadsheetml/2006/main" r="H42" s="123">
        <v xmlns="http://schemas.openxmlformats.org/spreadsheetml/2006/main">174923</v>
      </c>
      <c xmlns="http://schemas.openxmlformats.org/spreadsheetml/2006/main" r="I42" s="125">
        <f xmlns="http://schemas.openxmlformats.org/spreadsheetml/2006/main" t="shared" si="3"/>
        <v xmlns="http://schemas.openxmlformats.org/spreadsheetml/2006/main">143232.953706328</v>
      </c>
    </row>
    <row xmlns:x14ac="http://schemas.microsoft.com/office/spreadsheetml/2009/9/ac" xmlns="http://schemas.openxmlformats.org/spreadsheetml/2006/main" r="43" spans="1:9" ht="12" customHeight="1" x14ac:dyDescent="0.2">
      <c xmlns="http://schemas.openxmlformats.org/spreadsheetml/2006/main" r="A43" s="121" t="s">
        <v xmlns="http://schemas.openxmlformats.org/spreadsheetml/2006/main">915</v>
      </c>
      <c xmlns="http://schemas.openxmlformats.org/spreadsheetml/2006/main" r="B43" s="122" t="s">
        <v xmlns="http://schemas.openxmlformats.org/spreadsheetml/2006/main">916</v>
      </c>
      <c xmlns="http://schemas.openxmlformats.org/spreadsheetml/2006/main" r="C43" s="122" t="s">
        <v xmlns="http://schemas.openxmlformats.org/spreadsheetml/2006/main">917</v>
      </c>
      <c xmlns="http://schemas.openxmlformats.org/spreadsheetml/2006/main" r="D43" s="155">
        <v xmlns="http://schemas.openxmlformats.org/spreadsheetml/2006/main">0.25900000000000001</v>
      </c>
      <c xmlns="http://schemas.openxmlformats.org/spreadsheetml/2006/main" r="E43" s="155">
        <f xmlns="http://schemas.openxmlformats.org/spreadsheetml/2006/main" t="shared" si="0"/>
        <v xmlns="http://schemas.openxmlformats.org/spreadsheetml/2006/main">0.25942572426546123</v>
      </c>
      <c xmlns="http://schemas.openxmlformats.org/spreadsheetml/2006/main" r="F43" s="156">
        <f xmlns="http://schemas.openxmlformats.org/spreadsheetml/2006/main" t="shared" si="1"/>
        <v xmlns="http://schemas.openxmlformats.org/spreadsheetml/2006/main">48020.041963833894</v>
      </c>
      <c xmlns="http://schemas.openxmlformats.org/spreadsheetml/2006/main" r="G43" s="157">
        <f xmlns="http://schemas.openxmlformats.org/spreadsheetml/2006/main" t="shared" si="2"/>
        <v xmlns="http://schemas.openxmlformats.org/spreadsheetml/2006/main">16006.680654611298</v>
      </c>
      <c xmlns="http://schemas.openxmlformats.org/spreadsheetml/2006/main" r="H43" s="123">
        <v xmlns="http://schemas.openxmlformats.org/spreadsheetml/2006/main">7899</v>
      </c>
      <c xmlns="http://schemas.openxmlformats.org/spreadsheetml/2006/main" r="I43" s="125">
        <f xmlns="http://schemas.openxmlformats.org/spreadsheetml/2006/main" t="shared" si="3"/>
        <v xmlns="http://schemas.openxmlformats.org/spreadsheetml/2006/main">8107.6806546112985</v>
      </c>
    </row>
    <row xmlns:x14ac="http://schemas.microsoft.com/office/spreadsheetml/2009/9/ac" xmlns="http://schemas.openxmlformats.org/spreadsheetml/2006/main" r="44" spans="1:9" ht="12" customHeight="1" x14ac:dyDescent="0.2">
      <c xmlns="http://schemas.openxmlformats.org/spreadsheetml/2006/main" r="A44" s="121" t="s">
        <v xmlns="http://schemas.openxmlformats.org/spreadsheetml/2006/main">918</v>
      </c>
      <c xmlns="http://schemas.openxmlformats.org/spreadsheetml/2006/main" r="B44" s="122" t="s">
        <v xmlns="http://schemas.openxmlformats.org/spreadsheetml/2006/main">919</v>
      </c>
      <c xmlns="http://schemas.openxmlformats.org/spreadsheetml/2006/main" r="C44" s="122" t="s">
        <v xmlns="http://schemas.openxmlformats.org/spreadsheetml/2006/main">920</v>
      </c>
      <c xmlns="http://schemas.openxmlformats.org/spreadsheetml/2006/main" r="D44" s="155">
        <v xmlns="http://schemas.openxmlformats.org/spreadsheetml/2006/main">1E-3</v>
      </c>
      <c xmlns="http://schemas.openxmlformats.org/spreadsheetml/2006/main" r="E44" s="155">
        <f xmlns="http://schemas.openxmlformats.org/spreadsheetml/2006/main" t="shared" si="0"/>
        <v xmlns="http://schemas.openxmlformats.org/spreadsheetml/2006/main">1.0016437230326689E-3</v>
      </c>
      <c xmlns="http://schemas.openxmlformats.org/spreadsheetml/2006/main" r="F44" s="156">
        <f xmlns="http://schemas.openxmlformats.org/spreadsheetml/2006/main" t="shared" si="1"/>
        <v xmlns="http://schemas.openxmlformats.org/spreadsheetml/2006/main">185.40556742793012</v>
      </c>
      <c xmlns="http://schemas.openxmlformats.org/spreadsheetml/2006/main" r="G44" s="157">
        <f xmlns="http://schemas.openxmlformats.org/spreadsheetml/2006/main" t="shared" si="2"/>
        <v xmlns="http://schemas.openxmlformats.org/spreadsheetml/2006/main">61.801855809310041</v>
      </c>
      <c xmlns="http://schemas.openxmlformats.org/spreadsheetml/2006/main" r="H44" s="123">
        <v xmlns="http://schemas.openxmlformats.org/spreadsheetml/2006/main">55</v>
      </c>
      <c xmlns="http://schemas.openxmlformats.org/spreadsheetml/2006/main" r="I44" s="125">
        <f xmlns="http://schemas.openxmlformats.org/spreadsheetml/2006/main" t="shared" si="3"/>
        <v xmlns="http://schemas.openxmlformats.org/spreadsheetml/2006/main">6.801855809310041</v>
      </c>
    </row>
    <row xmlns:x14ac="http://schemas.microsoft.com/office/spreadsheetml/2009/9/ac" xmlns="http://schemas.openxmlformats.org/spreadsheetml/2006/main" r="45" spans="1:9" ht="12" customHeight="1" x14ac:dyDescent="0.2">
      <c xmlns="http://schemas.openxmlformats.org/spreadsheetml/2006/main" r="A45" s="121" t="s">
        <v xmlns="http://schemas.openxmlformats.org/spreadsheetml/2006/main">921</v>
      </c>
      <c xmlns="http://schemas.openxmlformats.org/spreadsheetml/2006/main" r="B45" s="122" t="s">
        <v xmlns="http://schemas.openxmlformats.org/spreadsheetml/2006/main">922</v>
      </c>
      <c xmlns="http://schemas.openxmlformats.org/spreadsheetml/2006/main" r="C45" s="122" t="s">
        <v xmlns="http://schemas.openxmlformats.org/spreadsheetml/2006/main">923</v>
      </c>
      <c xmlns="http://schemas.openxmlformats.org/spreadsheetml/2006/main" r="D45" s="155">
        <v xmlns="http://schemas.openxmlformats.org/spreadsheetml/2006/main">5.0000000000000001E-3</v>
      </c>
      <c xmlns="http://schemas.openxmlformats.org/spreadsheetml/2006/main" r="E45" s="155">
        <f xmlns="http://schemas.openxmlformats.org/spreadsheetml/2006/main" t="shared" si="0"/>
        <v xmlns="http://schemas.openxmlformats.org/spreadsheetml/2006/main">5.0082186151633439E-3</v>
      </c>
      <c xmlns="http://schemas.openxmlformats.org/spreadsheetml/2006/main" r="F45" s="156">
        <f xmlns="http://schemas.openxmlformats.org/spreadsheetml/2006/main" t="shared" si="1"/>
        <v xmlns="http://schemas.openxmlformats.org/spreadsheetml/2006/main">927.0278371396505</v>
      </c>
      <c xmlns="http://schemas.openxmlformats.org/spreadsheetml/2006/main" r="G45" s="157">
        <f xmlns="http://schemas.openxmlformats.org/spreadsheetml/2006/main" t="shared" si="2"/>
        <v xmlns="http://schemas.openxmlformats.org/spreadsheetml/2006/main">309.00927904655015</v>
      </c>
      <c xmlns="http://schemas.openxmlformats.org/spreadsheetml/2006/main" r="H45" s="123">
        <v xmlns="http://schemas.openxmlformats.org/spreadsheetml/2006/main">165</v>
      </c>
      <c xmlns="http://schemas.openxmlformats.org/spreadsheetml/2006/main" r="I45" s="125">
        <f xmlns="http://schemas.openxmlformats.org/spreadsheetml/2006/main" t="shared" si="3"/>
        <v xmlns="http://schemas.openxmlformats.org/spreadsheetml/2006/main">144.00927904655015</v>
      </c>
    </row>
    <row xmlns:x14ac="http://schemas.microsoft.com/office/spreadsheetml/2009/9/ac" xmlns="http://schemas.openxmlformats.org/spreadsheetml/2006/main" r="46" spans="1:9" ht="12" customHeight="1" x14ac:dyDescent="0.2">
      <c xmlns="http://schemas.openxmlformats.org/spreadsheetml/2006/main" r="A46" s="121" t="s">
        <v xmlns="http://schemas.openxmlformats.org/spreadsheetml/2006/main">924</v>
      </c>
      <c xmlns="http://schemas.openxmlformats.org/spreadsheetml/2006/main" r="B46" s="122" t="s">
        <v xmlns="http://schemas.openxmlformats.org/spreadsheetml/2006/main">925</v>
      </c>
      <c xmlns="http://schemas.openxmlformats.org/spreadsheetml/2006/main" r="C46" s="122" t="s">
        <v xmlns="http://schemas.openxmlformats.org/spreadsheetml/2006/main">926</v>
      </c>
      <c xmlns="http://schemas.openxmlformats.org/spreadsheetml/2006/main" r="D46" s="155">
        <v xmlns="http://schemas.openxmlformats.org/spreadsheetml/2006/main">3.7999999999999999E-2</v>
      </c>
      <c xmlns="http://schemas.openxmlformats.org/spreadsheetml/2006/main" r="E46" s="155">
        <f xmlns="http://schemas.openxmlformats.org/spreadsheetml/2006/main" t="shared" si="0"/>
        <v xmlns="http://schemas.openxmlformats.org/spreadsheetml/2006/main">3.8062461475241414E-2</v>
      </c>
      <c xmlns="http://schemas.openxmlformats.org/spreadsheetml/2006/main" r="F46" s="156">
        <f xmlns="http://schemas.openxmlformats.org/spreadsheetml/2006/main" t="shared" si="1"/>
        <v xmlns="http://schemas.openxmlformats.org/spreadsheetml/2006/main">7045.4115622613435</v>
      </c>
      <c xmlns="http://schemas.openxmlformats.org/spreadsheetml/2006/main" r="G46" s="157">
        <f xmlns="http://schemas.openxmlformats.org/spreadsheetml/2006/main" t="shared" si="2"/>
        <v xmlns="http://schemas.openxmlformats.org/spreadsheetml/2006/main">2348.4705207537813</v>
      </c>
      <c xmlns="http://schemas.openxmlformats.org/spreadsheetml/2006/main" r="H46" s="123">
        <v xmlns="http://schemas.openxmlformats.org/spreadsheetml/2006/main">1865</v>
      </c>
      <c xmlns="http://schemas.openxmlformats.org/spreadsheetml/2006/main" r="I46" s="125">
        <f xmlns="http://schemas.openxmlformats.org/spreadsheetml/2006/main" t="shared" si="3"/>
        <v xmlns="http://schemas.openxmlformats.org/spreadsheetml/2006/main">483.47052075378133</v>
      </c>
    </row>
    <row xmlns:x14ac="http://schemas.microsoft.com/office/spreadsheetml/2009/9/ac" xmlns="http://schemas.openxmlformats.org/spreadsheetml/2006/main" r="47" spans="1:9" ht="12" customHeight="1" x14ac:dyDescent="0.2">
      <c xmlns="http://schemas.openxmlformats.org/spreadsheetml/2006/main" r="A47" s="121" t="s">
        <v xmlns="http://schemas.openxmlformats.org/spreadsheetml/2006/main">927</v>
      </c>
      <c xmlns="http://schemas.openxmlformats.org/spreadsheetml/2006/main" r="B47" s="122" t="s">
        <v xmlns="http://schemas.openxmlformats.org/spreadsheetml/2006/main">928</v>
      </c>
      <c xmlns="http://schemas.openxmlformats.org/spreadsheetml/2006/main" r="C47" s="122" t="s">
        <v xmlns="http://schemas.openxmlformats.org/spreadsheetml/2006/main">929</v>
      </c>
      <c xmlns="http://schemas.openxmlformats.org/spreadsheetml/2006/main" r="D47" s="155">
        <v xmlns="http://schemas.openxmlformats.org/spreadsheetml/2006/main">1.0999999999999999E-2</v>
      </c>
      <c xmlns="http://schemas.openxmlformats.org/spreadsheetml/2006/main" r="E47" s="155">
        <f xmlns="http://schemas.openxmlformats.org/spreadsheetml/2006/main" t="shared" si="0"/>
        <v xmlns="http://schemas.openxmlformats.org/spreadsheetml/2006/main">1.1018080953359356E-2</v>
      </c>
      <c xmlns="http://schemas.openxmlformats.org/spreadsheetml/2006/main" r="F47" s="156">
        <f xmlns="http://schemas.openxmlformats.org/spreadsheetml/2006/main" t="shared" si="1"/>
        <v xmlns="http://schemas.openxmlformats.org/spreadsheetml/2006/main">2039.461241707231</v>
      </c>
      <c xmlns="http://schemas.openxmlformats.org/spreadsheetml/2006/main" r="G47" s="157">
        <f xmlns="http://schemas.openxmlformats.org/spreadsheetml/2006/main" t="shared" si="2"/>
        <v xmlns="http://schemas.openxmlformats.org/spreadsheetml/2006/main">679.82041390241034</v>
      </c>
      <c xmlns="http://schemas.openxmlformats.org/spreadsheetml/2006/main" r="H47" s="123">
        <v xmlns="http://schemas.openxmlformats.org/spreadsheetml/2006/main">549</v>
      </c>
      <c xmlns="http://schemas.openxmlformats.org/spreadsheetml/2006/main" r="I47" s="125">
        <f xmlns="http://schemas.openxmlformats.org/spreadsheetml/2006/main" t="shared" si="3"/>
        <v xmlns="http://schemas.openxmlformats.org/spreadsheetml/2006/main">130.82041390241034</v>
      </c>
    </row>
    <row xmlns:x14ac="http://schemas.microsoft.com/office/spreadsheetml/2009/9/ac" xmlns="http://schemas.openxmlformats.org/spreadsheetml/2006/main" r="48" spans="1:9" ht="12" customHeight="1" x14ac:dyDescent="0.2">
      <c xmlns="http://schemas.openxmlformats.org/spreadsheetml/2006/main" r="A48" s="121" t="s">
        <v xmlns="http://schemas.openxmlformats.org/spreadsheetml/2006/main">930</v>
      </c>
      <c xmlns="http://schemas.openxmlformats.org/spreadsheetml/2006/main" r="B48" s="122" t="s">
        <v xmlns="http://schemas.openxmlformats.org/spreadsheetml/2006/main">931</v>
      </c>
      <c xmlns="http://schemas.openxmlformats.org/spreadsheetml/2006/main" r="C48" s="122" t="s">
        <v xmlns="http://schemas.openxmlformats.org/spreadsheetml/2006/main">932</v>
      </c>
      <c xmlns="http://schemas.openxmlformats.org/spreadsheetml/2006/main" r="D48" s="155">
        <v xmlns="http://schemas.openxmlformats.org/spreadsheetml/2006/main">0.126</v>
      </c>
      <c xmlns="http://schemas.openxmlformats.org/spreadsheetml/2006/main" r="E48" s="155">
        <f xmlns="http://schemas.openxmlformats.org/spreadsheetml/2006/main" t="shared" si="0"/>
        <v xmlns="http://schemas.openxmlformats.org/spreadsheetml/2006/main">0.12620710910211627</v>
      </c>
      <c xmlns="http://schemas.openxmlformats.org/spreadsheetml/2006/main" r="F48" s="156">
        <f xmlns="http://schemas.openxmlformats.org/spreadsheetml/2006/main" t="shared" si="1"/>
        <v xmlns="http://schemas.openxmlformats.org/spreadsheetml/2006/main">23361.101495919196</v>
      </c>
      <c xmlns="http://schemas.openxmlformats.org/spreadsheetml/2006/main" r="G48" s="157">
        <f xmlns="http://schemas.openxmlformats.org/spreadsheetml/2006/main" t="shared" si="2"/>
        <v xmlns="http://schemas.openxmlformats.org/spreadsheetml/2006/main">7787.0338319730654</v>
      </c>
      <c xmlns="http://schemas.openxmlformats.org/spreadsheetml/2006/main" r="H48" s="123">
        <v xmlns="http://schemas.openxmlformats.org/spreadsheetml/2006/main">5321</v>
      </c>
      <c xmlns="http://schemas.openxmlformats.org/spreadsheetml/2006/main" r="I48" s="125">
        <f xmlns="http://schemas.openxmlformats.org/spreadsheetml/2006/main" t="shared" si="3"/>
        <v xmlns="http://schemas.openxmlformats.org/spreadsheetml/2006/main">2466.0338319730654</v>
      </c>
    </row>
    <row xmlns:x14ac="http://schemas.microsoft.com/office/spreadsheetml/2009/9/ac" xmlns="http://schemas.openxmlformats.org/spreadsheetml/2006/main" r="49" spans="1:13" ht="12" customHeight="1" x14ac:dyDescent="0.2">
      <c xmlns="http://schemas.openxmlformats.org/spreadsheetml/2006/main" r="A49" s="121" t="s">
        <v xmlns="http://schemas.openxmlformats.org/spreadsheetml/2006/main">933</v>
      </c>
      <c xmlns="http://schemas.openxmlformats.org/spreadsheetml/2006/main" r="B49" s="122" t="s">
        <v xmlns="http://schemas.openxmlformats.org/spreadsheetml/2006/main">934</v>
      </c>
      <c xmlns="http://schemas.openxmlformats.org/spreadsheetml/2006/main" r="C49" s="122" t="s">
        <v xmlns="http://schemas.openxmlformats.org/spreadsheetml/2006/main">935</v>
      </c>
      <c xmlns="http://schemas.openxmlformats.org/spreadsheetml/2006/main" r="D49" s="155">
        <v xmlns="http://schemas.openxmlformats.org/spreadsheetml/2006/main">6.9000000000000006E-2</v>
      </c>
      <c xmlns="http://schemas.openxmlformats.org/spreadsheetml/2006/main" r="E49" s="155">
        <f xmlns="http://schemas.openxmlformats.org/spreadsheetml/2006/main" t="shared" si="0"/>
        <v xmlns="http://schemas.openxmlformats.org/spreadsheetml/2006/main">6.9113416889254153E-2</v>
      </c>
      <c xmlns="http://schemas.openxmlformats.org/spreadsheetml/2006/main" r="F49" s="156">
        <f xmlns="http://schemas.openxmlformats.org/spreadsheetml/2006/main" t="shared" si="1"/>
        <v xmlns="http://schemas.openxmlformats.org/spreadsheetml/2006/main">12792.984152527179</v>
      </c>
      <c xmlns="http://schemas.openxmlformats.org/spreadsheetml/2006/main" r="G49" s="157">
        <f xmlns="http://schemas.openxmlformats.org/spreadsheetml/2006/main" t="shared" si="2"/>
        <v xmlns="http://schemas.openxmlformats.org/spreadsheetml/2006/main">4264.3280508423932</v>
      </c>
      <c xmlns="http://schemas.openxmlformats.org/spreadsheetml/2006/main" r="H49" s="123">
        <v xmlns="http://schemas.openxmlformats.org/spreadsheetml/2006/main">3895</v>
      </c>
      <c xmlns="http://schemas.openxmlformats.org/spreadsheetml/2006/main" r="I49" s="125">
        <f xmlns="http://schemas.openxmlformats.org/spreadsheetml/2006/main" t="shared" si="3"/>
        <v xmlns="http://schemas.openxmlformats.org/spreadsheetml/2006/main">369.32805084239317</v>
      </c>
    </row>
    <row xmlns:x14ac="http://schemas.microsoft.com/office/spreadsheetml/2009/9/ac" xmlns="http://schemas.openxmlformats.org/spreadsheetml/2006/main" r="50" spans="1:13" ht="12" customHeight="1" x14ac:dyDescent="0.2">
      <c xmlns="http://schemas.openxmlformats.org/spreadsheetml/2006/main" r="A50" s="121" t="s">
        <v xmlns="http://schemas.openxmlformats.org/spreadsheetml/2006/main">936</v>
      </c>
      <c xmlns="http://schemas.openxmlformats.org/spreadsheetml/2006/main" r="B50" s="122" t="s">
        <v xmlns="http://schemas.openxmlformats.org/spreadsheetml/2006/main">937</v>
      </c>
      <c xmlns="http://schemas.openxmlformats.org/spreadsheetml/2006/main" r="C50" s="122" t="s">
        <v xmlns="http://schemas.openxmlformats.org/spreadsheetml/2006/main">938</v>
      </c>
      <c xmlns="http://schemas.openxmlformats.org/spreadsheetml/2006/main" r="D50" s="155">
        <v xmlns="http://schemas.openxmlformats.org/spreadsheetml/2006/main">4.7E-2</v>
      </c>
      <c xmlns="http://schemas.openxmlformats.org/spreadsheetml/2006/main" r="E50" s="155">
        <f xmlns="http://schemas.openxmlformats.org/spreadsheetml/2006/main" t="shared" si="0"/>
        <v xmlns="http://schemas.openxmlformats.org/spreadsheetml/2006/main">4.7077254982535434E-2</v>
      </c>
      <c xmlns="http://schemas.openxmlformats.org/spreadsheetml/2006/main" r="F50" s="156">
        <f xmlns="http://schemas.openxmlformats.org/spreadsheetml/2006/main" t="shared" si="1"/>
        <v xmlns="http://schemas.openxmlformats.org/spreadsheetml/2006/main">8714.0616691127143</v>
      </c>
      <c xmlns="http://schemas.openxmlformats.org/spreadsheetml/2006/main" r="G50" s="157">
        <f xmlns="http://schemas.openxmlformats.org/spreadsheetml/2006/main" t="shared" si="2"/>
        <v xmlns="http://schemas.openxmlformats.org/spreadsheetml/2006/main">2904.6872230375716</v>
      </c>
      <c xmlns="http://schemas.openxmlformats.org/spreadsheetml/2006/main" r="H50" s="123">
        <v xmlns="http://schemas.openxmlformats.org/spreadsheetml/2006/main">2523</v>
      </c>
      <c xmlns="http://schemas.openxmlformats.org/spreadsheetml/2006/main" r="I50" s="125">
        <f xmlns="http://schemas.openxmlformats.org/spreadsheetml/2006/main" t="shared" si="3"/>
        <v xmlns="http://schemas.openxmlformats.org/spreadsheetml/2006/main">381.68722303757158</v>
      </c>
    </row>
    <row xmlns:x14ac="http://schemas.microsoft.com/office/spreadsheetml/2009/9/ac" xmlns="http://schemas.openxmlformats.org/spreadsheetml/2006/main" r="51" spans="1:13" ht="12" customHeight="1" x14ac:dyDescent="0.2">
      <c xmlns="http://schemas.openxmlformats.org/spreadsheetml/2006/main" r="A51" s="121" t="s">
        <v xmlns="http://schemas.openxmlformats.org/spreadsheetml/2006/main">939</v>
      </c>
      <c xmlns="http://schemas.openxmlformats.org/spreadsheetml/2006/main" r="B51" s="122" t="s">
        <v xmlns="http://schemas.openxmlformats.org/spreadsheetml/2006/main">940</v>
      </c>
      <c xmlns="http://schemas.openxmlformats.org/spreadsheetml/2006/main" r="C51" s="122" t="s">
        <v xmlns="http://schemas.openxmlformats.org/spreadsheetml/2006/main">941</v>
      </c>
      <c xmlns="http://schemas.openxmlformats.org/spreadsheetml/2006/main" r="D51" s="155">
        <v xmlns="http://schemas.openxmlformats.org/spreadsheetml/2006/main">0.38600000000000001</v>
      </c>
      <c xmlns="http://schemas.openxmlformats.org/spreadsheetml/2006/main" r="E51" s="155">
        <f xmlns="http://schemas.openxmlformats.org/spreadsheetml/2006/main" t="shared" si="0"/>
        <v xmlns="http://schemas.openxmlformats.org/spreadsheetml/2006/main">0.38663447709061016</v>
      </c>
      <c xmlns="http://schemas.openxmlformats.org/spreadsheetml/2006/main" r="F51" s="156">
        <f xmlns="http://schemas.openxmlformats.org/spreadsheetml/2006/main" t="shared" si="1"/>
        <v xmlns="http://schemas.openxmlformats.org/spreadsheetml/2006/main">71566.549027181027</v>
      </c>
      <c xmlns="http://schemas.openxmlformats.org/spreadsheetml/2006/main" r="G51" s="157">
        <f xmlns="http://schemas.openxmlformats.org/spreadsheetml/2006/main" t="shared" si="2"/>
        <v xmlns="http://schemas.openxmlformats.org/spreadsheetml/2006/main">23855.516342393676</v>
      </c>
      <c xmlns="http://schemas.openxmlformats.org/spreadsheetml/2006/main" r="H51" s="123">
        <v xmlns="http://schemas.openxmlformats.org/spreadsheetml/2006/main">19144</v>
      </c>
      <c xmlns="http://schemas.openxmlformats.org/spreadsheetml/2006/main" r="I51" s="125">
        <f xmlns="http://schemas.openxmlformats.org/spreadsheetml/2006/main" t="shared" si="3"/>
        <v xmlns="http://schemas.openxmlformats.org/spreadsheetml/2006/main">4711.5163423936756</v>
      </c>
    </row>
    <row xmlns:x14ac="http://schemas.microsoft.com/office/spreadsheetml/2009/9/ac" xmlns="http://schemas.openxmlformats.org/spreadsheetml/2006/main" r="52" spans="1:13" ht="12" customHeight="1" x14ac:dyDescent="0.2">
      <c xmlns="http://schemas.openxmlformats.org/spreadsheetml/2006/main" r="A52" s="121" t="s">
        <v xmlns="http://schemas.openxmlformats.org/spreadsheetml/2006/main">942</v>
      </c>
      <c xmlns="http://schemas.openxmlformats.org/spreadsheetml/2006/main" r="B52" s="122" t="s">
        <v xmlns="http://schemas.openxmlformats.org/spreadsheetml/2006/main">943</v>
      </c>
      <c xmlns="http://schemas.openxmlformats.org/spreadsheetml/2006/main" r="C52" s="122" t="s">
        <v xmlns="http://schemas.openxmlformats.org/spreadsheetml/2006/main">944</v>
      </c>
      <c xmlns="http://schemas.openxmlformats.org/spreadsheetml/2006/main" r="D52" s="155">
        <v xmlns="http://schemas.openxmlformats.org/spreadsheetml/2006/main">3.0000000000000001E-3</v>
      </c>
      <c xmlns="http://schemas.openxmlformats.org/spreadsheetml/2006/main" r="E52" s="155">
        <f xmlns="http://schemas.openxmlformats.org/spreadsheetml/2006/main" t="shared" si="0"/>
        <v xmlns="http://schemas.openxmlformats.org/spreadsheetml/2006/main">3.0049311690980066E-3</v>
      </c>
      <c xmlns="http://schemas.openxmlformats.org/spreadsheetml/2006/main" r="F52" s="156">
        <f xmlns="http://schemas.openxmlformats.org/spreadsheetml/2006/main" t="shared" si="1"/>
        <v xmlns="http://schemas.openxmlformats.org/spreadsheetml/2006/main">556.21670228379037</v>
      </c>
      <c xmlns="http://schemas.openxmlformats.org/spreadsheetml/2006/main" r="G52" s="157">
        <f xmlns="http://schemas.openxmlformats.org/spreadsheetml/2006/main" t="shared" si="2"/>
        <v xmlns="http://schemas.openxmlformats.org/spreadsheetml/2006/main">185.40556742793012</v>
      </c>
      <c xmlns="http://schemas.openxmlformats.org/spreadsheetml/2006/main" r="H52" s="123">
        <v xmlns="http://schemas.openxmlformats.org/spreadsheetml/2006/main">165</v>
      </c>
      <c xmlns="http://schemas.openxmlformats.org/spreadsheetml/2006/main" r="I52" s="125">
        <f xmlns="http://schemas.openxmlformats.org/spreadsheetml/2006/main" t="shared" si="3"/>
        <v xmlns="http://schemas.openxmlformats.org/spreadsheetml/2006/main">20.405567427930123</v>
      </c>
    </row>
    <row xmlns:x14ac="http://schemas.microsoft.com/office/spreadsheetml/2009/9/ac" xmlns="http://schemas.openxmlformats.org/spreadsheetml/2006/main" r="53" spans="1:13" ht="12" customHeight="1" x14ac:dyDescent="0.2">
      <c xmlns="http://schemas.openxmlformats.org/spreadsheetml/2006/main" r="A53" s="121" t="s">
        <v xmlns="http://schemas.openxmlformats.org/spreadsheetml/2006/main">945</v>
      </c>
      <c xmlns="http://schemas.openxmlformats.org/spreadsheetml/2006/main" r="B53" s="122" t="s">
        <v xmlns="http://schemas.openxmlformats.org/spreadsheetml/2006/main">946</v>
      </c>
      <c xmlns="http://schemas.openxmlformats.org/spreadsheetml/2006/main" r="C53" s="122" t="s">
        <v xmlns="http://schemas.openxmlformats.org/spreadsheetml/2006/main">947</v>
      </c>
      <c xmlns="http://schemas.openxmlformats.org/spreadsheetml/2006/main" r="D53" s="155">
        <v xmlns="http://schemas.openxmlformats.org/spreadsheetml/2006/main">0.67500000000000004</v>
      </c>
      <c xmlns="http://schemas.openxmlformats.org/spreadsheetml/2006/main" r="E53" s="155">
        <f xmlns="http://schemas.openxmlformats.org/spreadsheetml/2006/main" t="shared" si="0"/>
        <v xmlns="http://schemas.openxmlformats.org/spreadsheetml/2006/main">0.67610951304705147</v>
      </c>
      <c xmlns="http://schemas.openxmlformats.org/spreadsheetml/2006/main" r="F53" s="156">
        <f xmlns="http://schemas.openxmlformats.org/spreadsheetml/2006/main" t="shared" si="1"/>
        <v xmlns="http://schemas.openxmlformats.org/spreadsheetml/2006/main">125148.75801385283</v>
      </c>
      <c xmlns="http://schemas.openxmlformats.org/spreadsheetml/2006/main" r="G53" s="157">
        <f xmlns="http://schemas.openxmlformats.org/spreadsheetml/2006/main" t="shared" si="2"/>
        <v xmlns="http://schemas.openxmlformats.org/spreadsheetml/2006/main">41716.252671284274</v>
      </c>
      <c xmlns="http://schemas.openxmlformats.org/spreadsheetml/2006/main" r="H53" s="123">
        <v xmlns="http://schemas.openxmlformats.org/spreadsheetml/2006/main">40371</v>
      </c>
      <c xmlns="http://schemas.openxmlformats.org/spreadsheetml/2006/main" r="I53" s="125">
        <f xmlns="http://schemas.openxmlformats.org/spreadsheetml/2006/main" t="shared" si="3"/>
        <v xmlns="http://schemas.openxmlformats.org/spreadsheetml/2006/main">1345.2526712842737</v>
      </c>
    </row>
    <row xmlns:x14ac="http://schemas.microsoft.com/office/spreadsheetml/2009/9/ac" xmlns="http://schemas.openxmlformats.org/spreadsheetml/2006/main" r="54" spans="1:13" ht="12" customHeight="1" x14ac:dyDescent="0.2">
      <c xmlns="http://schemas.openxmlformats.org/spreadsheetml/2006/main" r="A54" s="121" t="s">
        <v xmlns="http://schemas.openxmlformats.org/spreadsheetml/2006/main">948</v>
      </c>
      <c xmlns="http://schemas.openxmlformats.org/spreadsheetml/2006/main" r="B54" s="122" t="s">
        <v xmlns="http://schemas.openxmlformats.org/spreadsheetml/2006/main">949</v>
      </c>
      <c xmlns="http://schemas.openxmlformats.org/spreadsheetml/2006/main" r="C54" s="122" t="s">
        <v xmlns="http://schemas.openxmlformats.org/spreadsheetml/2006/main">950</v>
      </c>
      <c xmlns="http://schemas.openxmlformats.org/spreadsheetml/2006/main" r="D54" s="155">
        <v xmlns="http://schemas.openxmlformats.org/spreadsheetml/2006/main">1E-3</v>
      </c>
      <c xmlns="http://schemas.openxmlformats.org/spreadsheetml/2006/main" r="E54" s="155">
        <f xmlns="http://schemas.openxmlformats.org/spreadsheetml/2006/main" t="shared" si="0"/>
        <v xmlns="http://schemas.openxmlformats.org/spreadsheetml/2006/main">1.0016437230326689E-3</v>
      </c>
      <c xmlns="http://schemas.openxmlformats.org/spreadsheetml/2006/main" r="F54" s="156">
        <f xmlns="http://schemas.openxmlformats.org/spreadsheetml/2006/main" t="shared" si="1"/>
        <v xmlns="http://schemas.openxmlformats.org/spreadsheetml/2006/main">185.40556742793012</v>
      </c>
      <c xmlns="http://schemas.openxmlformats.org/spreadsheetml/2006/main" r="G54" s="157">
        <f xmlns="http://schemas.openxmlformats.org/spreadsheetml/2006/main" t="shared" si="2"/>
        <v xmlns="http://schemas.openxmlformats.org/spreadsheetml/2006/main">61.801855809310041</v>
      </c>
      <c xmlns="http://schemas.openxmlformats.org/spreadsheetml/2006/main" r="H54" s="123">
        <v xmlns="http://schemas.openxmlformats.org/spreadsheetml/2006/main">55</v>
      </c>
      <c xmlns="http://schemas.openxmlformats.org/spreadsheetml/2006/main" r="I54" s="125">
        <f xmlns="http://schemas.openxmlformats.org/spreadsheetml/2006/main" t="shared" si="3"/>
        <v xmlns="http://schemas.openxmlformats.org/spreadsheetml/2006/main">6.801855809310041</v>
      </c>
    </row>
    <row xmlns:x14ac="http://schemas.microsoft.com/office/spreadsheetml/2009/9/ac" xmlns="http://schemas.openxmlformats.org/spreadsheetml/2006/main" r="55" spans="1:13" ht="12" customHeight="1" x14ac:dyDescent="0.2">
      <c xmlns="http://schemas.openxmlformats.org/spreadsheetml/2006/main" r="A55" s="121" t="s">
        <v xmlns="http://schemas.openxmlformats.org/spreadsheetml/2006/main">951</v>
      </c>
      <c xmlns="http://schemas.openxmlformats.org/spreadsheetml/2006/main" r="B55" s="122" t="s">
        <v xmlns="http://schemas.openxmlformats.org/spreadsheetml/2006/main">952</v>
      </c>
      <c xmlns="http://schemas.openxmlformats.org/spreadsheetml/2006/main" r="C55" s="122" t="s">
        <v xmlns="http://schemas.openxmlformats.org/spreadsheetml/2006/main">953</v>
      </c>
      <c xmlns="http://schemas.openxmlformats.org/spreadsheetml/2006/main" r="D55" s="155">
        <v xmlns="http://schemas.openxmlformats.org/spreadsheetml/2006/main">1E-3</v>
      </c>
      <c xmlns="http://schemas.openxmlformats.org/spreadsheetml/2006/main" r="E55" s="155">
        <f xmlns="http://schemas.openxmlformats.org/spreadsheetml/2006/main" t="shared" si="0"/>
        <v xmlns="http://schemas.openxmlformats.org/spreadsheetml/2006/main">1.0016437230326689E-3</v>
      </c>
      <c xmlns="http://schemas.openxmlformats.org/spreadsheetml/2006/main" r="F55" s="156">
        <f xmlns="http://schemas.openxmlformats.org/spreadsheetml/2006/main" t="shared" si="1"/>
        <v xmlns="http://schemas.openxmlformats.org/spreadsheetml/2006/main">185.40556742793012</v>
      </c>
      <c xmlns="http://schemas.openxmlformats.org/spreadsheetml/2006/main" r="G55" s="157">
        <f xmlns="http://schemas.openxmlformats.org/spreadsheetml/2006/main" t="shared" si="2"/>
        <v xmlns="http://schemas.openxmlformats.org/spreadsheetml/2006/main">61.801855809310041</v>
      </c>
      <c xmlns="http://schemas.openxmlformats.org/spreadsheetml/2006/main" r="H55" s="123">
        <v xmlns="http://schemas.openxmlformats.org/spreadsheetml/2006/main">55</v>
      </c>
      <c xmlns="http://schemas.openxmlformats.org/spreadsheetml/2006/main" r="I55" s="125">
        <f xmlns="http://schemas.openxmlformats.org/spreadsheetml/2006/main" t="shared" si="3"/>
        <v xmlns="http://schemas.openxmlformats.org/spreadsheetml/2006/main">6.801855809310041</v>
      </c>
    </row>
    <row xmlns:x14ac="http://schemas.microsoft.com/office/spreadsheetml/2009/9/ac" xmlns="http://schemas.openxmlformats.org/spreadsheetml/2006/main" r="56" spans="1:13" ht="12" customHeight="1" x14ac:dyDescent="0.2">
      <c xmlns="http://schemas.openxmlformats.org/spreadsheetml/2006/main" r="A56" s="121" t="s">
        <v xmlns="http://schemas.openxmlformats.org/spreadsheetml/2006/main">954</v>
      </c>
      <c xmlns="http://schemas.openxmlformats.org/spreadsheetml/2006/main" r="B56" s="122" t="s">
        <v xmlns="http://schemas.openxmlformats.org/spreadsheetml/2006/main">955</v>
      </c>
      <c xmlns="http://schemas.openxmlformats.org/spreadsheetml/2006/main" r="C56" s="122" t="s">
        <v xmlns="http://schemas.openxmlformats.org/spreadsheetml/2006/main">956</v>
      </c>
      <c xmlns="http://schemas.openxmlformats.org/spreadsheetml/2006/main" r="D56" s="155">
        <v xmlns="http://schemas.openxmlformats.org/spreadsheetml/2006/main">4.4999999999999998E-2</v>
      </c>
      <c xmlns="http://schemas.openxmlformats.org/spreadsheetml/2006/main" r="E56" s="155">
        <f xmlns="http://schemas.openxmlformats.org/spreadsheetml/2006/main" t="shared" si="0"/>
        <v xmlns="http://schemas.openxmlformats.org/spreadsheetml/2006/main">4.5073967536470097E-2</v>
      </c>
      <c xmlns="http://schemas.openxmlformats.org/spreadsheetml/2006/main" r="F56" s="156">
        <f xmlns="http://schemas.openxmlformats.org/spreadsheetml/2006/main" t="shared" si="1"/>
        <v xmlns="http://schemas.openxmlformats.org/spreadsheetml/2006/main">8343.2505342568547</v>
      </c>
      <c xmlns="http://schemas.openxmlformats.org/spreadsheetml/2006/main" r="G56" s="157">
        <f xmlns="http://schemas.openxmlformats.org/spreadsheetml/2006/main" t="shared" si="2"/>
        <v xmlns="http://schemas.openxmlformats.org/spreadsheetml/2006/main">2781.0835114189517</v>
      </c>
      <c xmlns="http://schemas.openxmlformats.org/spreadsheetml/2006/main" r="H56" s="123">
        <v xmlns="http://schemas.openxmlformats.org/spreadsheetml/2006/main">2304</v>
      </c>
      <c xmlns="http://schemas.openxmlformats.org/spreadsheetml/2006/main" r="I56" s="125">
        <f xmlns="http://schemas.openxmlformats.org/spreadsheetml/2006/main" t="shared" si="3"/>
        <v xmlns="http://schemas.openxmlformats.org/spreadsheetml/2006/main">477.08351141895173</v>
      </c>
    </row>
    <row xmlns:x14ac="http://schemas.microsoft.com/office/spreadsheetml/2009/9/ac" xmlns="http://schemas.openxmlformats.org/spreadsheetml/2006/main" r="57" spans="1:13" ht="12" customHeight="1" x14ac:dyDescent="0.2">
      <c xmlns="http://schemas.openxmlformats.org/spreadsheetml/2006/main" r="A57" s="121" t="s">
        <v xmlns="http://schemas.openxmlformats.org/spreadsheetml/2006/main">957</v>
      </c>
      <c xmlns="http://schemas.openxmlformats.org/spreadsheetml/2006/main" r="B57" s="122" t="s">
        <v xmlns="http://schemas.openxmlformats.org/spreadsheetml/2006/main">958</v>
      </c>
      <c xmlns="http://schemas.openxmlformats.org/spreadsheetml/2006/main" r="C57" s="122" t="s">
        <v xmlns="http://schemas.openxmlformats.org/spreadsheetml/2006/main">959</v>
      </c>
      <c xmlns="http://schemas.openxmlformats.org/spreadsheetml/2006/main" r="D57" s="155">
        <v xmlns="http://schemas.openxmlformats.org/spreadsheetml/2006/main">4.3999999999999997E-2</v>
      </c>
      <c xmlns="http://schemas.openxmlformats.org/spreadsheetml/2006/main" r="E57" s="155">
        <f xmlns="http://schemas.openxmlformats.org/spreadsheetml/2006/main" t="shared" si="0"/>
        <v xmlns="http://schemas.openxmlformats.org/spreadsheetml/2006/main">4.4072323813437425E-2</v>
      </c>
      <c xmlns="http://schemas.openxmlformats.org/spreadsheetml/2006/main" r="F57" s="156">
        <f xmlns="http://schemas.openxmlformats.org/spreadsheetml/2006/main" t="shared" si="1"/>
        <v xmlns="http://schemas.openxmlformats.org/spreadsheetml/2006/main">8157.844966828924</v>
      </c>
      <c xmlns="http://schemas.openxmlformats.org/spreadsheetml/2006/main" r="G57" s="157">
        <f xmlns="http://schemas.openxmlformats.org/spreadsheetml/2006/main" t="shared" si="2"/>
        <v xmlns="http://schemas.openxmlformats.org/spreadsheetml/2006/main">2719.2816556096413</v>
      </c>
      <c xmlns="http://schemas.openxmlformats.org/spreadsheetml/2006/main" r="H57" s="123">
        <v xmlns="http://schemas.openxmlformats.org/spreadsheetml/2006/main">2194</v>
      </c>
      <c xmlns="http://schemas.openxmlformats.org/spreadsheetml/2006/main" r="I57" s="125">
        <f xmlns="http://schemas.openxmlformats.org/spreadsheetml/2006/main" t="shared" si="3"/>
        <v xmlns="http://schemas.openxmlformats.org/spreadsheetml/2006/main">525.28165560964135</v>
      </c>
    </row>
    <row xmlns:x14ac="http://schemas.microsoft.com/office/spreadsheetml/2009/9/ac" xmlns="http://schemas.openxmlformats.org/spreadsheetml/2006/main" r="58" spans="1:13" ht="12" customHeight="1" x14ac:dyDescent="0.2">
      <c xmlns="http://schemas.openxmlformats.org/spreadsheetml/2006/main" r="A58" s="121" t="s">
        <v xmlns="http://schemas.openxmlformats.org/spreadsheetml/2006/main">960</v>
      </c>
      <c xmlns="http://schemas.openxmlformats.org/spreadsheetml/2006/main" r="B58" s="122" t="s">
        <v xmlns="http://schemas.openxmlformats.org/spreadsheetml/2006/main">961</v>
      </c>
      <c xmlns="http://schemas.openxmlformats.org/spreadsheetml/2006/main" r="C58" s="122" t="s">
        <v xmlns="http://schemas.openxmlformats.org/spreadsheetml/2006/main">962</v>
      </c>
      <c xmlns="http://schemas.openxmlformats.org/spreadsheetml/2006/main" r="D58" s="155">
        <v xmlns="http://schemas.openxmlformats.org/spreadsheetml/2006/main">0.13400000000000001</v>
      </c>
      <c xmlns="http://schemas.openxmlformats.org/spreadsheetml/2006/main" r="E58" s="155">
        <f xmlns="http://schemas.openxmlformats.org/spreadsheetml/2006/main" t="shared" si="0"/>
        <v xmlns="http://schemas.openxmlformats.org/spreadsheetml/2006/main">0.13422025888637762</v>
      </c>
      <c xmlns="http://schemas.openxmlformats.org/spreadsheetml/2006/main" r="F58" s="156">
        <f xmlns="http://schemas.openxmlformats.org/spreadsheetml/2006/main" t="shared" si="1"/>
        <v xmlns="http://schemas.openxmlformats.org/spreadsheetml/2006/main">24844.346035342634</v>
      </c>
      <c xmlns="http://schemas.openxmlformats.org/spreadsheetml/2006/main" r="G58" s="157">
        <f xmlns="http://schemas.openxmlformats.org/spreadsheetml/2006/main" t="shared" si="2"/>
        <v xmlns="http://schemas.openxmlformats.org/spreadsheetml/2006/main">8281.4486784475448</v>
      </c>
      <c xmlns="http://schemas.openxmlformats.org/spreadsheetml/2006/main" r="H58" s="123">
        <v xmlns="http://schemas.openxmlformats.org/spreadsheetml/2006/main">5156</v>
      </c>
      <c xmlns="http://schemas.openxmlformats.org/spreadsheetml/2006/main" r="I58" s="125">
        <f xmlns="http://schemas.openxmlformats.org/spreadsheetml/2006/main" t="shared" si="3"/>
        <v xmlns="http://schemas.openxmlformats.org/spreadsheetml/2006/main">3125.4486784475448</v>
      </c>
    </row>
    <row xmlns:x14ac="http://schemas.microsoft.com/office/spreadsheetml/2009/9/ac" xmlns="http://schemas.openxmlformats.org/spreadsheetml/2006/main" r="59" spans="1:13" ht="12" customHeight="1" x14ac:dyDescent="0.2">
      <c xmlns="http://schemas.openxmlformats.org/spreadsheetml/2006/main" r="A59" s="121" t="s">
        <v xmlns="http://schemas.openxmlformats.org/spreadsheetml/2006/main">963</v>
      </c>
      <c xmlns="http://schemas.openxmlformats.org/spreadsheetml/2006/main" r="B59" s="122" t="s">
        <v xmlns="http://schemas.openxmlformats.org/spreadsheetml/2006/main">964</v>
      </c>
      <c xmlns="http://schemas.openxmlformats.org/spreadsheetml/2006/main" r="C59" s="122" t="s">
        <v xmlns="http://schemas.openxmlformats.org/spreadsheetml/2006/main">965</v>
      </c>
      <c xmlns="http://schemas.openxmlformats.org/spreadsheetml/2006/main" r="D59" s="155">
        <v xmlns="http://schemas.openxmlformats.org/spreadsheetml/2006/main">1.6E-2</v>
      </c>
      <c xmlns="http://schemas.openxmlformats.org/spreadsheetml/2006/main" r="E59" s="155">
        <f xmlns="http://schemas.openxmlformats.org/spreadsheetml/2006/main" t="shared" si="0"/>
        <v xmlns="http://schemas.openxmlformats.org/spreadsheetml/2006/main">1.6026299568522702E-2</v>
      </c>
      <c xmlns="http://schemas.openxmlformats.org/spreadsheetml/2006/main" r="F59" s="156">
        <f xmlns="http://schemas.openxmlformats.org/spreadsheetml/2006/main" t="shared" si="1"/>
        <v xmlns="http://schemas.openxmlformats.org/spreadsheetml/2006/main">2966.489078846882</v>
      </c>
      <c xmlns="http://schemas.openxmlformats.org/spreadsheetml/2006/main" r="G59" s="157">
        <f xmlns="http://schemas.openxmlformats.org/spreadsheetml/2006/main" t="shared" si="2"/>
        <v xmlns="http://schemas.openxmlformats.org/spreadsheetml/2006/main">988.82969294896066</v>
      </c>
      <c xmlns="http://schemas.openxmlformats.org/spreadsheetml/2006/main" r="H59" s="123">
        <v xmlns="http://schemas.openxmlformats.org/spreadsheetml/2006/main">1042</v>
      </c>
      <c xmlns="http://schemas.openxmlformats.org/spreadsheetml/2006/main" r="I59" s="125">
        <f xmlns="http://schemas.openxmlformats.org/spreadsheetml/2006/main" t="shared" si="3"/>
        <v xmlns="http://schemas.openxmlformats.org/spreadsheetml/2006/main">-53.170307051039345</v>
      </c>
    </row>
    <row xmlns:x14ac="http://schemas.microsoft.com/office/spreadsheetml/2009/9/ac" xmlns="http://schemas.openxmlformats.org/spreadsheetml/2006/main" r="60" spans="1:13" ht="12" customHeight="1" x14ac:dyDescent="0.2">
      <c xmlns="http://schemas.openxmlformats.org/spreadsheetml/2006/main" r="A60" s="121" t="s">
        <v xmlns="http://schemas.openxmlformats.org/spreadsheetml/2006/main">966</v>
      </c>
      <c xmlns="http://schemas.openxmlformats.org/spreadsheetml/2006/main" r="B60" s="122" t="s">
        <v xmlns="http://schemas.openxmlformats.org/spreadsheetml/2006/main">967</v>
      </c>
      <c xmlns="http://schemas.openxmlformats.org/spreadsheetml/2006/main" r="C60" s="122" t="s">
        <v xmlns="http://schemas.openxmlformats.org/spreadsheetml/2006/main">968</v>
      </c>
      <c xmlns="http://schemas.openxmlformats.org/spreadsheetml/2006/main" r="D60" s="155">
        <v xmlns="http://schemas.openxmlformats.org/spreadsheetml/2006/main">0.01</v>
      </c>
      <c xmlns="http://schemas.openxmlformats.org/spreadsheetml/2006/main" r="E60" s="155">
        <f xmlns="http://schemas.openxmlformats.org/spreadsheetml/2006/main" t="shared" si="0"/>
        <v xmlns="http://schemas.openxmlformats.org/spreadsheetml/2006/main">1.0016437230326688E-2</v>
      </c>
      <c xmlns="http://schemas.openxmlformats.org/spreadsheetml/2006/main" r="F60" s="156">
        <f xmlns="http://schemas.openxmlformats.org/spreadsheetml/2006/main" t="shared" si="1"/>
        <v xmlns="http://schemas.openxmlformats.org/spreadsheetml/2006/main">1854.055674279301</v>
      </c>
      <c xmlns="http://schemas.openxmlformats.org/spreadsheetml/2006/main" r="G60" s="157">
        <f xmlns="http://schemas.openxmlformats.org/spreadsheetml/2006/main" t="shared" si="2"/>
        <v xmlns="http://schemas.openxmlformats.org/spreadsheetml/2006/main">618.0185580931003</v>
      </c>
      <c xmlns="http://schemas.openxmlformats.org/spreadsheetml/2006/main" r="H60" s="123">
        <v xmlns="http://schemas.openxmlformats.org/spreadsheetml/2006/main">439</v>
      </c>
      <c xmlns="http://schemas.openxmlformats.org/spreadsheetml/2006/main" r="I60" s="125">
        <f xmlns="http://schemas.openxmlformats.org/spreadsheetml/2006/main" t="shared" si="3"/>
        <v xmlns="http://schemas.openxmlformats.org/spreadsheetml/2006/main">179.0185580931003</v>
      </c>
    </row>
    <row xmlns:x14ac="http://schemas.microsoft.com/office/spreadsheetml/2009/9/ac" xmlns="http://schemas.openxmlformats.org/spreadsheetml/2006/main" r="61" spans="1:13" ht="12" customHeight="1" x14ac:dyDescent="0.2">
      <c xmlns="http://schemas.openxmlformats.org/spreadsheetml/2006/main" r="A61" s="121" t="s">
        <v xmlns="http://schemas.openxmlformats.org/spreadsheetml/2006/main">969</v>
      </c>
      <c xmlns="http://schemas.openxmlformats.org/spreadsheetml/2006/main" r="B61" s="122" t="s">
        <v xmlns="http://schemas.openxmlformats.org/spreadsheetml/2006/main">970</v>
      </c>
      <c xmlns="http://schemas.openxmlformats.org/spreadsheetml/2006/main" r="C61" s="122" t="s">
        <v xmlns="http://schemas.openxmlformats.org/spreadsheetml/2006/main">971</v>
      </c>
      <c xmlns="http://schemas.openxmlformats.org/spreadsheetml/2006/main" r="D61" s="155">
        <v xmlns="http://schemas.openxmlformats.org/spreadsheetml/2006/main">1E-3</v>
      </c>
      <c xmlns="http://schemas.openxmlformats.org/spreadsheetml/2006/main" r="E61" s="155">
        <f xmlns="http://schemas.openxmlformats.org/spreadsheetml/2006/main" t="shared" si="0"/>
        <v xmlns="http://schemas.openxmlformats.org/spreadsheetml/2006/main">1.0016437230326689E-3</v>
      </c>
      <c xmlns="http://schemas.openxmlformats.org/spreadsheetml/2006/main" r="F61" s="156">
        <f xmlns="http://schemas.openxmlformats.org/spreadsheetml/2006/main" t="shared" si="1"/>
        <v xmlns="http://schemas.openxmlformats.org/spreadsheetml/2006/main">185.40556742793012</v>
      </c>
      <c xmlns="http://schemas.openxmlformats.org/spreadsheetml/2006/main" r="G61" s="157">
        <f xmlns="http://schemas.openxmlformats.org/spreadsheetml/2006/main" t="shared" si="2"/>
        <v xmlns="http://schemas.openxmlformats.org/spreadsheetml/2006/main">61.801855809310041</v>
      </c>
      <c xmlns="http://schemas.openxmlformats.org/spreadsheetml/2006/main" r="H61" s="123">
        <v xmlns="http://schemas.openxmlformats.org/spreadsheetml/2006/main">55</v>
      </c>
      <c xmlns="http://schemas.openxmlformats.org/spreadsheetml/2006/main" r="I61" s="125">
        <f xmlns="http://schemas.openxmlformats.org/spreadsheetml/2006/main" t="shared" si="3"/>
        <v xmlns="http://schemas.openxmlformats.org/spreadsheetml/2006/main">6.801855809310041</v>
      </c>
    </row>
    <row xmlns:x14ac="http://schemas.microsoft.com/office/spreadsheetml/2009/9/ac" xmlns="http://schemas.openxmlformats.org/spreadsheetml/2006/main" r="62" spans="1:13" ht="12" customHeight="1" x14ac:dyDescent="0.2">
      <c xmlns="http://schemas.openxmlformats.org/spreadsheetml/2006/main" r="A62" s="121" t="s">
        <v xmlns="http://schemas.openxmlformats.org/spreadsheetml/2006/main">972</v>
      </c>
      <c xmlns="http://schemas.openxmlformats.org/spreadsheetml/2006/main" r="B62" s="122" t="s">
        <v xmlns="http://schemas.openxmlformats.org/spreadsheetml/2006/main">973</v>
      </c>
      <c xmlns="http://schemas.openxmlformats.org/spreadsheetml/2006/main" r="C62" s="122" t="s">
        <v xmlns="http://schemas.openxmlformats.org/spreadsheetml/2006/main">974</v>
      </c>
      <c xmlns="http://schemas.openxmlformats.org/spreadsheetml/2006/main" r="D62" s="155">
        <v xmlns="http://schemas.openxmlformats.org/spreadsheetml/2006/main">0.04</v>
      </c>
      <c xmlns="http://schemas.openxmlformats.org/spreadsheetml/2006/main" r="E62" s="155">
        <f xmlns="http://schemas.openxmlformats.org/spreadsheetml/2006/main" t="shared" si="0"/>
        <v xmlns="http://schemas.openxmlformats.org/spreadsheetml/2006/main">4.0065748921306751E-2</v>
      </c>
      <c xmlns="http://schemas.openxmlformats.org/spreadsheetml/2006/main" r="F62" s="156">
        <f xmlns="http://schemas.openxmlformats.org/spreadsheetml/2006/main" t="shared" si="1"/>
        <v xmlns="http://schemas.openxmlformats.org/spreadsheetml/2006/main">7416.222697117204</v>
      </c>
      <c xmlns="http://schemas.openxmlformats.org/spreadsheetml/2006/main" r="G62" s="157">
        <f xmlns="http://schemas.openxmlformats.org/spreadsheetml/2006/main" t="shared" si="2"/>
        <v xmlns="http://schemas.openxmlformats.org/spreadsheetml/2006/main">2472.0742323724012</v>
      </c>
      <c xmlns="http://schemas.openxmlformats.org/spreadsheetml/2006/main" r="H62" s="123">
        <v xmlns="http://schemas.openxmlformats.org/spreadsheetml/2006/main">2194</v>
      </c>
      <c xmlns="http://schemas.openxmlformats.org/spreadsheetml/2006/main" r="I62" s="125">
        <f xmlns="http://schemas.openxmlformats.org/spreadsheetml/2006/main" t="shared" si="3"/>
        <v xmlns="http://schemas.openxmlformats.org/spreadsheetml/2006/main">278.07423237240118</v>
      </c>
      <c xmlns="http://schemas.openxmlformats.org/spreadsheetml/2006/main" r="L62" s="172" t="s">
        <v xmlns="http://schemas.openxmlformats.org/spreadsheetml/2006/main">975</v>
      </c>
    </row>
    <row xmlns:x14ac="http://schemas.microsoft.com/office/spreadsheetml/2009/9/ac" xmlns="http://schemas.openxmlformats.org/spreadsheetml/2006/main" r="63" spans="1:13" ht="12" customHeight="1" x14ac:dyDescent="0.2">
      <c xmlns="http://schemas.openxmlformats.org/spreadsheetml/2006/main" r="A63" s="121" t="s">
        <v xmlns="http://schemas.openxmlformats.org/spreadsheetml/2006/main">976</v>
      </c>
      <c xmlns="http://schemas.openxmlformats.org/spreadsheetml/2006/main" r="B63" s="122" t="s">
        <v xmlns="http://schemas.openxmlformats.org/spreadsheetml/2006/main">977</v>
      </c>
      <c xmlns="http://schemas.openxmlformats.org/spreadsheetml/2006/main" r="C63" s="122" t="s">
        <v xmlns="http://schemas.openxmlformats.org/spreadsheetml/2006/main">978</v>
      </c>
      <c xmlns="http://schemas.openxmlformats.org/spreadsheetml/2006/main" r="D63" s="155">
        <v xmlns="http://schemas.openxmlformats.org/spreadsheetml/2006/main">0.01</v>
      </c>
      <c xmlns="http://schemas.openxmlformats.org/spreadsheetml/2006/main" r="E63" s="155">
        <f xmlns="http://schemas.openxmlformats.org/spreadsheetml/2006/main" t="shared" si="0"/>
        <v xmlns="http://schemas.openxmlformats.org/spreadsheetml/2006/main">1.0016437230326688E-2</v>
      </c>
      <c xmlns="http://schemas.openxmlformats.org/spreadsheetml/2006/main" r="F63" s="156">
        <f xmlns="http://schemas.openxmlformats.org/spreadsheetml/2006/main" t="shared" si="1"/>
        <v xmlns="http://schemas.openxmlformats.org/spreadsheetml/2006/main">1854.055674279301</v>
      </c>
      <c xmlns="http://schemas.openxmlformats.org/spreadsheetml/2006/main" r="G63" s="157">
        <f xmlns="http://schemas.openxmlformats.org/spreadsheetml/2006/main" t="shared" si="2"/>
        <v xmlns="http://schemas.openxmlformats.org/spreadsheetml/2006/main">618.0185580931003</v>
      </c>
      <c xmlns="http://schemas.openxmlformats.org/spreadsheetml/2006/main" r="H63" s="123">
        <v xmlns="http://schemas.openxmlformats.org/spreadsheetml/2006/main">439</v>
      </c>
      <c xmlns="http://schemas.openxmlformats.org/spreadsheetml/2006/main" r="I63" s="125">
        <f xmlns="http://schemas.openxmlformats.org/spreadsheetml/2006/main" t="shared" si="3"/>
        <v xmlns="http://schemas.openxmlformats.org/spreadsheetml/2006/main">179.0185580931003</v>
      </c>
    </row>
    <row xmlns:x14ac="http://schemas.microsoft.com/office/spreadsheetml/2009/9/ac" xmlns="http://schemas.openxmlformats.org/spreadsheetml/2006/main" r="64" spans="1:13" s="171" customFormat="1" ht="12" customHeight="1" x14ac:dyDescent="0.2">
      <c xmlns="http://schemas.openxmlformats.org/spreadsheetml/2006/main" r="A64" s="164" t="s">
        <v xmlns="http://schemas.openxmlformats.org/spreadsheetml/2006/main">979</v>
      </c>
      <c xmlns="http://schemas.openxmlformats.org/spreadsheetml/2006/main" r="B64" s="165"/>
      <c xmlns="http://schemas.openxmlformats.org/spreadsheetml/2006/main" r="C64" s="165"/>
      <c xmlns="http://schemas.openxmlformats.org/spreadsheetml/2006/main" r="D64" s="166"/>
      <c xmlns="http://schemas.openxmlformats.org/spreadsheetml/2006/main" r="E64" s="166">
        <v xmlns="http://schemas.openxmlformats.org/spreadsheetml/2006/main">0</v>
      </c>
      <c xmlns="http://schemas.openxmlformats.org/spreadsheetml/2006/main" r="F64" s="167">
        <f xmlns="http://schemas.openxmlformats.org/spreadsheetml/2006/main" t="shared" si="1"/>
        <v xmlns="http://schemas.openxmlformats.org/spreadsheetml/2006/main">0</v>
      </c>
      <c xmlns="http://schemas.openxmlformats.org/spreadsheetml/2006/main" r="G64" s="168">
        <f xmlns="http://schemas.openxmlformats.org/spreadsheetml/2006/main" t="shared" si="2"/>
        <v xmlns="http://schemas.openxmlformats.org/spreadsheetml/2006/main">0</v>
      </c>
      <c xmlns="http://schemas.openxmlformats.org/spreadsheetml/2006/main" r="H64" s="169"/>
      <c xmlns="http://schemas.openxmlformats.org/spreadsheetml/2006/main" r="I64" s="170"/>
      <c xmlns="http://schemas.openxmlformats.org/spreadsheetml/2006/main" r="J64" s="171" t="s">
        <v xmlns="http://schemas.openxmlformats.org/spreadsheetml/2006/main">980</v>
      </c>
      <c xmlns="http://schemas.openxmlformats.org/spreadsheetml/2006/main" r="M64" s="174">
        <f xmlns="http://schemas.openxmlformats.org/spreadsheetml/2006/main">(D193*0.025)/12*6</f>
        <v xmlns="http://schemas.openxmlformats.org/spreadsheetml/2006/main">75226.112756000002</v>
      </c>
    </row>
    <row xmlns:x14ac="http://schemas.microsoft.com/office/spreadsheetml/2009/9/ac" xmlns="http://schemas.openxmlformats.org/spreadsheetml/2006/main" r="65" spans="1:9" ht="12" customHeight="1" x14ac:dyDescent="0.2">
      <c xmlns="http://schemas.openxmlformats.org/spreadsheetml/2006/main" r="A65" s="121" t="s">
        <v xmlns="http://schemas.openxmlformats.org/spreadsheetml/2006/main">981</v>
      </c>
      <c xmlns="http://schemas.openxmlformats.org/spreadsheetml/2006/main" r="B65" s="122" t="s">
        <v xmlns="http://schemas.openxmlformats.org/spreadsheetml/2006/main">982</v>
      </c>
      <c xmlns="http://schemas.openxmlformats.org/spreadsheetml/2006/main" r="C65" s="122" t="s">
        <v xmlns="http://schemas.openxmlformats.org/spreadsheetml/2006/main">983</v>
      </c>
      <c xmlns="http://schemas.openxmlformats.org/spreadsheetml/2006/main" r="D65" s="155">
        <v xmlns="http://schemas.openxmlformats.org/spreadsheetml/2006/main">3.0000000000000001E-3</v>
      </c>
      <c xmlns="http://schemas.openxmlformats.org/spreadsheetml/2006/main" r="E65" s="155">
        <f xmlns="http://schemas.openxmlformats.org/spreadsheetml/2006/main" t="shared" si="0"/>
        <v xmlns="http://schemas.openxmlformats.org/spreadsheetml/2006/main">3.0049311690980066E-3</v>
      </c>
      <c xmlns="http://schemas.openxmlformats.org/spreadsheetml/2006/main" r="F65" s="156">
        <f xmlns="http://schemas.openxmlformats.org/spreadsheetml/2006/main" t="shared" si="1"/>
        <v xmlns="http://schemas.openxmlformats.org/spreadsheetml/2006/main">556.21670228379037</v>
      </c>
      <c xmlns="http://schemas.openxmlformats.org/spreadsheetml/2006/main" r="G65" s="157">
        <f xmlns="http://schemas.openxmlformats.org/spreadsheetml/2006/main" t="shared" si="2"/>
        <v xmlns="http://schemas.openxmlformats.org/spreadsheetml/2006/main">185.40556742793012</v>
      </c>
      <c xmlns="http://schemas.openxmlformats.org/spreadsheetml/2006/main" r="H65" s="123">
        <v xmlns="http://schemas.openxmlformats.org/spreadsheetml/2006/main">220</v>
      </c>
      <c xmlns="http://schemas.openxmlformats.org/spreadsheetml/2006/main" r="I65" s="125">
        <f xmlns="http://schemas.openxmlformats.org/spreadsheetml/2006/main" t="shared" si="3"/>
        <v xmlns="http://schemas.openxmlformats.org/spreadsheetml/2006/main">-34.594432572069877</v>
      </c>
    </row>
    <row xmlns:x14ac="http://schemas.microsoft.com/office/spreadsheetml/2009/9/ac" xmlns="http://schemas.openxmlformats.org/spreadsheetml/2006/main" r="66" spans="1:9" ht="12" customHeight="1" x14ac:dyDescent="0.2">
      <c xmlns="http://schemas.openxmlformats.org/spreadsheetml/2006/main" r="A66" s="121" t="s">
        <v xmlns="http://schemas.openxmlformats.org/spreadsheetml/2006/main">984</v>
      </c>
      <c xmlns="http://schemas.openxmlformats.org/spreadsheetml/2006/main" r="B66" s="122" t="s">
        <v xmlns="http://schemas.openxmlformats.org/spreadsheetml/2006/main">985</v>
      </c>
      <c xmlns="http://schemas.openxmlformats.org/spreadsheetml/2006/main" r="C66" s="122" t="s">
        <v xmlns="http://schemas.openxmlformats.org/spreadsheetml/2006/main">986</v>
      </c>
      <c xmlns="http://schemas.openxmlformats.org/spreadsheetml/2006/main" r="D66" s="155">
        <v xmlns="http://schemas.openxmlformats.org/spreadsheetml/2006/main">0.51900000000000002</v>
      </c>
      <c xmlns="http://schemas.openxmlformats.org/spreadsheetml/2006/main" r="E66" s="155">
        <f xmlns="http://schemas.openxmlformats.org/spreadsheetml/2006/main" t="shared" si="0"/>
        <v xmlns="http://schemas.openxmlformats.org/spreadsheetml/2006/main">0.51985309225395515</v>
      </c>
      <c xmlns="http://schemas.openxmlformats.org/spreadsheetml/2006/main" r="F66" s="156">
        <f xmlns="http://schemas.openxmlformats.org/spreadsheetml/2006/main" t="shared" si="1"/>
        <v xmlns="http://schemas.openxmlformats.org/spreadsheetml/2006/main">96225.489495095739</v>
      </c>
      <c xmlns="http://schemas.openxmlformats.org/spreadsheetml/2006/main" r="G66" s="157">
        <f xmlns="http://schemas.openxmlformats.org/spreadsheetml/2006/main" t="shared" si="2"/>
        <v xmlns="http://schemas.openxmlformats.org/spreadsheetml/2006/main">32075.163165031914</v>
      </c>
      <c xmlns="http://schemas.openxmlformats.org/spreadsheetml/2006/main" r="H66" s="123">
        <v xmlns="http://schemas.openxmlformats.org/spreadsheetml/2006/main">31047</v>
      </c>
      <c xmlns="http://schemas.openxmlformats.org/spreadsheetml/2006/main" r="I66" s="125">
        <f xmlns="http://schemas.openxmlformats.org/spreadsheetml/2006/main" t="shared" si="3"/>
        <v xmlns="http://schemas.openxmlformats.org/spreadsheetml/2006/main">1028.1631650319141</v>
      </c>
    </row>
    <row xmlns:x14ac="http://schemas.microsoft.com/office/spreadsheetml/2009/9/ac" xmlns="http://schemas.openxmlformats.org/spreadsheetml/2006/main" r="67" spans="1:9" ht="12" customHeight="1" x14ac:dyDescent="0.2">
      <c xmlns="http://schemas.openxmlformats.org/spreadsheetml/2006/main" r="A67" s="121" t="s">
        <v xmlns="http://schemas.openxmlformats.org/spreadsheetml/2006/main">987</v>
      </c>
      <c xmlns="http://schemas.openxmlformats.org/spreadsheetml/2006/main" r="B67" s="122" t="s">
        <v xmlns="http://schemas.openxmlformats.org/spreadsheetml/2006/main">988</v>
      </c>
      <c xmlns="http://schemas.openxmlformats.org/spreadsheetml/2006/main" r="C67" s="122" t="s">
        <v xmlns="http://schemas.openxmlformats.org/spreadsheetml/2006/main">989</v>
      </c>
      <c xmlns="http://schemas.openxmlformats.org/spreadsheetml/2006/main" r="D67" s="155">
        <v xmlns="http://schemas.openxmlformats.org/spreadsheetml/2006/main">5.593</v>
      </c>
      <c xmlns="http://schemas.openxmlformats.org/spreadsheetml/2006/main" r="E67" s="155">
        <f xmlns="http://schemas.openxmlformats.org/spreadsheetml/2006/main" t="shared" si="0"/>
        <v xmlns="http://schemas.openxmlformats.org/spreadsheetml/2006/main">5.6021933429217166</v>
      </c>
      <c xmlns="http://schemas.openxmlformats.org/spreadsheetml/2006/main" r="F67" s="156">
        <f xmlns="http://schemas.openxmlformats.org/spreadsheetml/2006/main" t="shared" si="1"/>
        <v xmlns="http://schemas.openxmlformats.org/spreadsheetml/2006/main">1036973.338624413</v>
      </c>
      <c xmlns="http://schemas.openxmlformats.org/spreadsheetml/2006/main" r="G67" s="157">
        <f xmlns="http://schemas.openxmlformats.org/spreadsheetml/2006/main" t="shared" si="2"/>
        <v xmlns="http://schemas.openxmlformats.org/spreadsheetml/2006/main">345657.77954147098</v>
      </c>
      <c xmlns="http://schemas.openxmlformats.org/spreadsheetml/2006/main" r="H67" s="123">
        <v xmlns="http://schemas.openxmlformats.org/spreadsheetml/2006/main">335859</v>
      </c>
      <c xmlns="http://schemas.openxmlformats.org/spreadsheetml/2006/main" r="I67" s="125">
        <f xmlns="http://schemas.openxmlformats.org/spreadsheetml/2006/main" t="shared" si="3"/>
        <v xmlns="http://schemas.openxmlformats.org/spreadsheetml/2006/main">9798.7795414709835</v>
      </c>
    </row>
    <row xmlns:x14ac="http://schemas.microsoft.com/office/spreadsheetml/2009/9/ac" xmlns="http://schemas.openxmlformats.org/spreadsheetml/2006/main" r="68" spans="1:9" ht="12" customHeight="1" x14ac:dyDescent="0.2">
      <c xmlns="http://schemas.openxmlformats.org/spreadsheetml/2006/main" r="A68" s="121" t="s">
        <v xmlns="http://schemas.openxmlformats.org/spreadsheetml/2006/main">990</v>
      </c>
      <c xmlns="http://schemas.openxmlformats.org/spreadsheetml/2006/main" r="B68" s="122" t="s">
        <v xmlns="http://schemas.openxmlformats.org/spreadsheetml/2006/main">991</v>
      </c>
      <c xmlns="http://schemas.openxmlformats.org/spreadsheetml/2006/main" r="C68" s="122" t="s">
        <v xmlns="http://schemas.openxmlformats.org/spreadsheetml/2006/main">992</v>
      </c>
      <c xmlns="http://schemas.openxmlformats.org/spreadsheetml/2006/main" r="D68" s="155">
        <v xmlns="http://schemas.openxmlformats.org/spreadsheetml/2006/main">0.02</v>
      </c>
      <c xmlns="http://schemas.openxmlformats.org/spreadsheetml/2006/main" r="E68" s="155">
        <f xmlns="http://schemas.openxmlformats.org/spreadsheetml/2006/main" t="shared" si="0"/>
        <v xmlns="http://schemas.openxmlformats.org/spreadsheetml/2006/main">2.0032874460653376E-2</v>
      </c>
      <c xmlns="http://schemas.openxmlformats.org/spreadsheetml/2006/main" r="F68" s="156">
        <f xmlns="http://schemas.openxmlformats.org/spreadsheetml/2006/main" t="shared" si="1"/>
        <v xmlns="http://schemas.openxmlformats.org/spreadsheetml/2006/main">3708.111348558602</v>
      </c>
      <c xmlns="http://schemas.openxmlformats.org/spreadsheetml/2006/main" r="G68" s="157">
        <f xmlns="http://schemas.openxmlformats.org/spreadsheetml/2006/main" t="shared" si="2"/>
        <v xmlns="http://schemas.openxmlformats.org/spreadsheetml/2006/main">1236.0371161862006</v>
      </c>
      <c xmlns="http://schemas.openxmlformats.org/spreadsheetml/2006/main" r="H68" s="123">
        <v xmlns="http://schemas.openxmlformats.org/spreadsheetml/2006/main">768</v>
      </c>
      <c xmlns="http://schemas.openxmlformats.org/spreadsheetml/2006/main" r="I68" s="125">
        <f xmlns="http://schemas.openxmlformats.org/spreadsheetml/2006/main" t="shared" si="3"/>
        <v xmlns="http://schemas.openxmlformats.org/spreadsheetml/2006/main">468.03711618620059</v>
      </c>
    </row>
    <row xmlns:x14ac="http://schemas.microsoft.com/office/spreadsheetml/2009/9/ac" xmlns="http://schemas.openxmlformats.org/spreadsheetml/2006/main" r="69" spans="1:9" ht="12" customHeight="1" x14ac:dyDescent="0.2">
      <c xmlns="http://schemas.openxmlformats.org/spreadsheetml/2006/main" r="A69" s="121" t="s">
        <v xmlns="http://schemas.openxmlformats.org/spreadsheetml/2006/main">993</v>
      </c>
      <c xmlns="http://schemas.openxmlformats.org/spreadsheetml/2006/main" r="B69" s="122" t="s">
        <v xmlns="http://schemas.openxmlformats.org/spreadsheetml/2006/main">994</v>
      </c>
      <c xmlns="http://schemas.openxmlformats.org/spreadsheetml/2006/main" r="C69" s="122" t="s">
        <v xmlns="http://schemas.openxmlformats.org/spreadsheetml/2006/main">995</v>
      </c>
      <c xmlns="http://schemas.openxmlformats.org/spreadsheetml/2006/main" r="D69" s="155">
        <v xmlns="http://schemas.openxmlformats.org/spreadsheetml/2006/main">1E-3</v>
      </c>
      <c xmlns="http://schemas.openxmlformats.org/spreadsheetml/2006/main" r="E69" s="155">
        <f xmlns="http://schemas.openxmlformats.org/spreadsheetml/2006/main" t="shared" si="0"/>
        <v xmlns="http://schemas.openxmlformats.org/spreadsheetml/2006/main">1.0016437230326689E-3</v>
      </c>
      <c xmlns="http://schemas.openxmlformats.org/spreadsheetml/2006/main" r="F69" s="156">
        <f xmlns="http://schemas.openxmlformats.org/spreadsheetml/2006/main" t="shared" si="1"/>
        <v xmlns="http://schemas.openxmlformats.org/spreadsheetml/2006/main">185.40556742793012</v>
      </c>
      <c xmlns="http://schemas.openxmlformats.org/spreadsheetml/2006/main" r="G69" s="157">
        <f xmlns="http://schemas.openxmlformats.org/spreadsheetml/2006/main" t="shared" si="2"/>
        <v xmlns="http://schemas.openxmlformats.org/spreadsheetml/2006/main">61.801855809310041</v>
      </c>
      <c xmlns="http://schemas.openxmlformats.org/spreadsheetml/2006/main" r="H69" s="123">
        <v xmlns="http://schemas.openxmlformats.org/spreadsheetml/2006/main">55</v>
      </c>
      <c xmlns="http://schemas.openxmlformats.org/spreadsheetml/2006/main" r="I69" s="125">
        <f xmlns="http://schemas.openxmlformats.org/spreadsheetml/2006/main" t="shared" si="3"/>
        <v xmlns="http://schemas.openxmlformats.org/spreadsheetml/2006/main">6.801855809310041</v>
      </c>
    </row>
    <row xmlns:x14ac="http://schemas.microsoft.com/office/spreadsheetml/2009/9/ac" xmlns="http://schemas.openxmlformats.org/spreadsheetml/2006/main" r="70" spans="1:9" ht="12" customHeight="1" x14ac:dyDescent="0.2">
      <c xmlns="http://schemas.openxmlformats.org/spreadsheetml/2006/main" r="A70" s="121" t="s">
        <v xmlns="http://schemas.openxmlformats.org/spreadsheetml/2006/main">996</v>
      </c>
      <c xmlns="http://schemas.openxmlformats.org/spreadsheetml/2006/main" r="B70" s="122" t="s">
        <v xmlns="http://schemas.openxmlformats.org/spreadsheetml/2006/main">997</v>
      </c>
      <c xmlns="http://schemas.openxmlformats.org/spreadsheetml/2006/main" r="C70" s="122" t="s">
        <v xmlns="http://schemas.openxmlformats.org/spreadsheetml/2006/main">998</v>
      </c>
      <c xmlns="http://schemas.openxmlformats.org/spreadsheetml/2006/main" r="D70" s="155">
        <v xmlns="http://schemas.openxmlformats.org/spreadsheetml/2006/main">7.0000000000000001E-3</v>
      </c>
      <c xmlns="http://schemas.openxmlformats.org/spreadsheetml/2006/main" r="E70" s="155">
        <f xmlns="http://schemas.openxmlformats.org/spreadsheetml/2006/main" t="shared" si="0"/>
        <v xmlns="http://schemas.openxmlformats.org/spreadsheetml/2006/main">7.0115060612286825E-3</v>
      </c>
      <c xmlns="http://schemas.openxmlformats.org/spreadsheetml/2006/main" r="F70" s="156">
        <f xmlns="http://schemas.openxmlformats.org/spreadsheetml/2006/main" t="shared" si="1"/>
        <v xmlns="http://schemas.openxmlformats.org/spreadsheetml/2006/main">1297.838971995511</v>
      </c>
      <c xmlns="http://schemas.openxmlformats.org/spreadsheetml/2006/main" r="G70" s="157">
        <f xmlns="http://schemas.openxmlformats.org/spreadsheetml/2006/main" t="shared" si="2"/>
        <v xmlns="http://schemas.openxmlformats.org/spreadsheetml/2006/main">432.61299066517034</v>
      </c>
      <c xmlns="http://schemas.openxmlformats.org/spreadsheetml/2006/main" r="H70" s="123">
        <v xmlns="http://schemas.openxmlformats.org/spreadsheetml/2006/main">329</v>
      </c>
      <c xmlns="http://schemas.openxmlformats.org/spreadsheetml/2006/main" r="I70" s="125">
        <f xmlns="http://schemas.openxmlformats.org/spreadsheetml/2006/main" t="shared" si="3"/>
        <v xmlns="http://schemas.openxmlformats.org/spreadsheetml/2006/main">103.61299066517034</v>
      </c>
    </row>
    <row xmlns:x14ac="http://schemas.microsoft.com/office/spreadsheetml/2009/9/ac" xmlns="http://schemas.openxmlformats.org/spreadsheetml/2006/main" r="71" spans="1:9" ht="12" customHeight="1" x14ac:dyDescent="0.2">
      <c xmlns="http://schemas.openxmlformats.org/spreadsheetml/2006/main" r="A71" s="121" t="s">
        <v xmlns="http://schemas.openxmlformats.org/spreadsheetml/2006/main">999</v>
      </c>
      <c xmlns="http://schemas.openxmlformats.org/spreadsheetml/2006/main" r="B71" s="122" t="s">
        <v xmlns="http://schemas.openxmlformats.org/spreadsheetml/2006/main">1000</v>
      </c>
      <c xmlns="http://schemas.openxmlformats.org/spreadsheetml/2006/main" r="C71" s="122" t="s">
        <v xmlns="http://schemas.openxmlformats.org/spreadsheetml/2006/main">1001</v>
      </c>
      <c xmlns="http://schemas.openxmlformats.org/spreadsheetml/2006/main" r="D71" s="155">
        <v xmlns="http://schemas.openxmlformats.org/spreadsheetml/2006/main">7.141</v>
      </c>
      <c xmlns="http://schemas.openxmlformats.org/spreadsheetml/2006/main" r="E71" s="155">
        <f xmlns="http://schemas.openxmlformats.org/spreadsheetml/2006/main" t="shared" si="0"/>
        <v xmlns="http://schemas.openxmlformats.org/spreadsheetml/2006/main">7.1527378261762884</v>
      </c>
      <c xmlns="http://schemas.openxmlformats.org/spreadsheetml/2006/main" r="F71" s="156">
        <f xmlns="http://schemas.openxmlformats.org/spreadsheetml/2006/main" t="shared" si="1"/>
        <v xmlns="http://schemas.openxmlformats.org/spreadsheetml/2006/main">1323981.157002849</v>
      </c>
      <c xmlns="http://schemas.openxmlformats.org/spreadsheetml/2006/main" r="G71" s="157">
        <f xmlns="http://schemas.openxmlformats.org/spreadsheetml/2006/main" t="shared" si="2"/>
        <v xmlns="http://schemas.openxmlformats.org/spreadsheetml/2006/main">441327.05233428301</v>
      </c>
      <c xmlns="http://schemas.openxmlformats.org/spreadsheetml/2006/main" r="H71" s="123">
        <v xmlns="http://schemas.openxmlformats.org/spreadsheetml/2006/main">439804</v>
      </c>
      <c xmlns="http://schemas.openxmlformats.org/spreadsheetml/2006/main" r="I71" s="125">
        <f xmlns="http://schemas.openxmlformats.org/spreadsheetml/2006/main" t="shared" si="3"/>
        <v xmlns="http://schemas.openxmlformats.org/spreadsheetml/2006/main">1523.0523342830129</v>
      </c>
    </row>
    <row xmlns:x14ac="http://schemas.microsoft.com/office/spreadsheetml/2009/9/ac" xmlns="http://schemas.openxmlformats.org/spreadsheetml/2006/main" r="72" spans="1:9" ht="12" customHeight="1" x14ac:dyDescent="0.2">
      <c xmlns="http://schemas.openxmlformats.org/spreadsheetml/2006/main" r="A72" s="121" t="s">
        <v xmlns="http://schemas.openxmlformats.org/spreadsheetml/2006/main">1002</v>
      </c>
      <c xmlns="http://schemas.openxmlformats.org/spreadsheetml/2006/main" r="B72" s="122" t="s">
        <v xmlns="http://schemas.openxmlformats.org/spreadsheetml/2006/main">1003</v>
      </c>
      <c xmlns="http://schemas.openxmlformats.org/spreadsheetml/2006/main" r="C72" s="122" t="s">
        <v xmlns="http://schemas.openxmlformats.org/spreadsheetml/2006/main">1004</v>
      </c>
      <c xmlns="http://schemas.openxmlformats.org/spreadsheetml/2006/main" r="D72" s="155">
        <v xmlns="http://schemas.openxmlformats.org/spreadsheetml/2006/main">1.4E-2</v>
      </c>
      <c xmlns="http://schemas.openxmlformats.org/spreadsheetml/2006/main" r="E72" s="155">
        <f xmlns="http://schemas.openxmlformats.org/spreadsheetml/2006/main" t="shared" si="0"/>
        <v xmlns="http://schemas.openxmlformats.org/spreadsheetml/2006/main">1.4023012122457365E-2</v>
      </c>
      <c xmlns="http://schemas.openxmlformats.org/spreadsheetml/2006/main" r="F72" s="156">
        <f xmlns="http://schemas.openxmlformats.org/spreadsheetml/2006/main" t="shared" si="1"/>
        <v xmlns="http://schemas.openxmlformats.org/spreadsheetml/2006/main">2595.6779439910219</v>
      </c>
      <c xmlns="http://schemas.openxmlformats.org/spreadsheetml/2006/main" r="G72" s="157">
        <f xmlns="http://schemas.openxmlformats.org/spreadsheetml/2006/main" t="shared" si="2"/>
        <v xmlns="http://schemas.openxmlformats.org/spreadsheetml/2006/main">865.22598133034069</v>
      </c>
      <c xmlns="http://schemas.openxmlformats.org/spreadsheetml/2006/main" r="H72" s="123">
        <v xmlns="http://schemas.openxmlformats.org/spreadsheetml/2006/main">329</v>
      </c>
      <c xmlns="http://schemas.openxmlformats.org/spreadsheetml/2006/main" r="I72" s="125">
        <f xmlns="http://schemas.openxmlformats.org/spreadsheetml/2006/main" t="shared" si="3"/>
        <v xmlns="http://schemas.openxmlformats.org/spreadsheetml/2006/main">536.22598133034069</v>
      </c>
    </row>
    <row xmlns:x14ac="http://schemas.microsoft.com/office/spreadsheetml/2009/9/ac" xmlns="http://schemas.openxmlformats.org/spreadsheetml/2006/main" r="73" spans="1:9" ht="12" customHeight="1" x14ac:dyDescent="0.2">
      <c xmlns="http://schemas.openxmlformats.org/spreadsheetml/2006/main" r="A73" s="121" t="s">
        <v xmlns="http://schemas.openxmlformats.org/spreadsheetml/2006/main">1005</v>
      </c>
      <c xmlns="http://schemas.openxmlformats.org/spreadsheetml/2006/main" r="B73" s="122" t="s">
        <v xmlns="http://schemas.openxmlformats.org/spreadsheetml/2006/main">1006</v>
      </c>
      <c xmlns="http://schemas.openxmlformats.org/spreadsheetml/2006/main" r="C73" s="122" t="s">
        <v xmlns="http://schemas.openxmlformats.org/spreadsheetml/2006/main">1007</v>
      </c>
      <c xmlns="http://schemas.openxmlformats.org/spreadsheetml/2006/main" r="D73" s="155">
        <v xmlns="http://schemas.openxmlformats.org/spreadsheetml/2006/main">0.63800000000000001</v>
      </c>
      <c xmlns="http://schemas.openxmlformats.org/spreadsheetml/2006/main" r="E73" s="155">
        <f xmlns="http://schemas.openxmlformats.org/spreadsheetml/2006/main" t="shared" si="0"/>
        <v xmlns="http://schemas.openxmlformats.org/spreadsheetml/2006/main">0.63904869529484276</v>
      </c>
      <c xmlns="http://schemas.openxmlformats.org/spreadsheetml/2006/main" r="F73" s="156">
        <f xmlns="http://schemas.openxmlformats.org/spreadsheetml/2006/main" t="shared" si="1"/>
        <v xmlns="http://schemas.openxmlformats.org/spreadsheetml/2006/main">118288.75201901942</v>
      </c>
      <c xmlns="http://schemas.openxmlformats.org/spreadsheetml/2006/main" r="G73" s="157">
        <f xmlns="http://schemas.openxmlformats.org/spreadsheetml/2006/main" t="shared" si="2"/>
        <v xmlns="http://schemas.openxmlformats.org/spreadsheetml/2006/main">39429.584006339806</v>
      </c>
      <c xmlns="http://schemas.openxmlformats.org/spreadsheetml/2006/main" r="H73" s="123">
        <v xmlns="http://schemas.openxmlformats.org/spreadsheetml/2006/main">37903</v>
      </c>
      <c xmlns="http://schemas.openxmlformats.org/spreadsheetml/2006/main" r="I73" s="125">
        <f xmlns="http://schemas.openxmlformats.org/spreadsheetml/2006/main" t="shared" si="3"/>
        <v xmlns="http://schemas.openxmlformats.org/spreadsheetml/2006/main">1526.5840063398064</v>
      </c>
    </row>
    <row xmlns:x14ac="http://schemas.microsoft.com/office/spreadsheetml/2009/9/ac" xmlns="http://schemas.openxmlformats.org/spreadsheetml/2006/main" r="74" spans="1:9" ht="12" customHeight="1" x14ac:dyDescent="0.2">
      <c xmlns="http://schemas.openxmlformats.org/spreadsheetml/2006/main" r="A74" s="121" t="s">
        <v xmlns="http://schemas.openxmlformats.org/spreadsheetml/2006/main">1008</v>
      </c>
      <c xmlns="http://schemas.openxmlformats.org/spreadsheetml/2006/main" r="B74" s="122" t="s">
        <v xmlns="http://schemas.openxmlformats.org/spreadsheetml/2006/main">1009</v>
      </c>
      <c xmlns="http://schemas.openxmlformats.org/spreadsheetml/2006/main" r="C74" s="122" t="s">
        <v xmlns="http://schemas.openxmlformats.org/spreadsheetml/2006/main">1010</v>
      </c>
      <c xmlns="http://schemas.openxmlformats.org/spreadsheetml/2006/main" r="D74" s="155">
        <v xmlns="http://schemas.openxmlformats.org/spreadsheetml/2006/main">1E-3</v>
      </c>
      <c xmlns="http://schemas.openxmlformats.org/spreadsheetml/2006/main" r="E74" s="155">
        <f xmlns="http://schemas.openxmlformats.org/spreadsheetml/2006/main" t="shared" si="0"/>
        <v xmlns="http://schemas.openxmlformats.org/spreadsheetml/2006/main">1.0016437230326689E-3</v>
      </c>
      <c xmlns="http://schemas.openxmlformats.org/spreadsheetml/2006/main" r="F74" s="156">
        <f xmlns="http://schemas.openxmlformats.org/spreadsheetml/2006/main" t="shared" si="1"/>
        <v xmlns="http://schemas.openxmlformats.org/spreadsheetml/2006/main">185.40556742793012</v>
      </c>
      <c xmlns="http://schemas.openxmlformats.org/spreadsheetml/2006/main" r="G74" s="157">
        <f xmlns="http://schemas.openxmlformats.org/spreadsheetml/2006/main" t="shared" si="2"/>
        <v xmlns="http://schemas.openxmlformats.org/spreadsheetml/2006/main">61.801855809310041</v>
      </c>
      <c xmlns="http://schemas.openxmlformats.org/spreadsheetml/2006/main" r="H74" s="123">
        <v xmlns="http://schemas.openxmlformats.org/spreadsheetml/2006/main">55</v>
      </c>
      <c xmlns="http://schemas.openxmlformats.org/spreadsheetml/2006/main" r="I74" s="125">
        <f xmlns="http://schemas.openxmlformats.org/spreadsheetml/2006/main" t="shared" si="3"/>
        <v xmlns="http://schemas.openxmlformats.org/spreadsheetml/2006/main">6.801855809310041</v>
      </c>
    </row>
    <row xmlns:x14ac="http://schemas.microsoft.com/office/spreadsheetml/2009/9/ac" xmlns="http://schemas.openxmlformats.org/spreadsheetml/2006/main" r="75" spans="1:9" ht="12" customHeight="1" x14ac:dyDescent="0.2">
      <c xmlns="http://schemas.openxmlformats.org/spreadsheetml/2006/main" r="A75" s="121" t="s">
        <v xmlns="http://schemas.openxmlformats.org/spreadsheetml/2006/main">1011</v>
      </c>
      <c xmlns="http://schemas.openxmlformats.org/spreadsheetml/2006/main" r="B75" s="122" t="s">
        <v xmlns="http://schemas.openxmlformats.org/spreadsheetml/2006/main">1012</v>
      </c>
      <c xmlns="http://schemas.openxmlformats.org/spreadsheetml/2006/main" r="C75" s="122" t="s">
        <v xmlns="http://schemas.openxmlformats.org/spreadsheetml/2006/main">1013</v>
      </c>
      <c xmlns="http://schemas.openxmlformats.org/spreadsheetml/2006/main" r="D75" s="155">
        <v xmlns="http://schemas.openxmlformats.org/spreadsheetml/2006/main">2.8000000000000001E-2</v>
      </c>
      <c xmlns="http://schemas.openxmlformats.org/spreadsheetml/2006/main" r="E75" s="155">
        <f xmlns="http://schemas.openxmlformats.org/spreadsheetml/2006/main" t="shared" ref="E75:E140" si="4">D75*(100-22)/($D$188-22)</f>
        <v xmlns="http://schemas.openxmlformats.org/spreadsheetml/2006/main">2.804602424491473E-2</v>
      </c>
      <c xmlns="http://schemas.openxmlformats.org/spreadsheetml/2006/main" r="F75" s="156">
        <f xmlns="http://schemas.openxmlformats.org/spreadsheetml/2006/main" t="shared" ref="F75:F139" si="5">(E75*$D$195/100)</f>
        <v xmlns="http://schemas.openxmlformats.org/spreadsheetml/2006/main">5191.3558879820439</v>
      </c>
      <c xmlns="http://schemas.openxmlformats.org/spreadsheetml/2006/main" r="G75" s="157">
        <f xmlns="http://schemas.openxmlformats.org/spreadsheetml/2006/main" t="shared" ref="G75:G139" si="6">(F75/3)</f>
        <v xmlns="http://schemas.openxmlformats.org/spreadsheetml/2006/main">1730.4519626606814</v>
      </c>
      <c xmlns="http://schemas.openxmlformats.org/spreadsheetml/2006/main" r="H75" s="123">
        <v xmlns="http://schemas.openxmlformats.org/spreadsheetml/2006/main">1536</v>
      </c>
      <c xmlns="http://schemas.openxmlformats.org/spreadsheetml/2006/main" r="I75" s="125">
        <f xmlns="http://schemas.openxmlformats.org/spreadsheetml/2006/main" t="shared" ref="I75:I140" si="7">G75-H75</f>
        <v xmlns="http://schemas.openxmlformats.org/spreadsheetml/2006/main">194.45196266068137</v>
      </c>
    </row>
    <row xmlns:x14ac="http://schemas.microsoft.com/office/spreadsheetml/2009/9/ac" xmlns="http://schemas.openxmlformats.org/spreadsheetml/2006/main" r="76" spans="1:9" ht="12" customHeight="1" x14ac:dyDescent="0.2">
      <c xmlns="http://schemas.openxmlformats.org/spreadsheetml/2006/main" r="A76" s="121" t="s">
        <v xmlns="http://schemas.openxmlformats.org/spreadsheetml/2006/main">1014</v>
      </c>
      <c xmlns="http://schemas.openxmlformats.org/spreadsheetml/2006/main" r="B76" s="122" t="s">
        <v xmlns="http://schemas.openxmlformats.org/spreadsheetml/2006/main">1015</v>
      </c>
      <c xmlns="http://schemas.openxmlformats.org/spreadsheetml/2006/main" r="C76" s="122" t="s">
        <v xmlns="http://schemas.openxmlformats.org/spreadsheetml/2006/main">1016</v>
      </c>
      <c xmlns="http://schemas.openxmlformats.org/spreadsheetml/2006/main" r="D76" s="155">
        <v xmlns="http://schemas.openxmlformats.org/spreadsheetml/2006/main">1E-3</v>
      </c>
      <c xmlns="http://schemas.openxmlformats.org/spreadsheetml/2006/main" r="E76" s="155">
        <f xmlns="http://schemas.openxmlformats.org/spreadsheetml/2006/main" t="shared" si="4"/>
        <v xmlns="http://schemas.openxmlformats.org/spreadsheetml/2006/main">1.0016437230326689E-3</v>
      </c>
      <c xmlns="http://schemas.openxmlformats.org/spreadsheetml/2006/main" r="F76" s="156">
        <f xmlns="http://schemas.openxmlformats.org/spreadsheetml/2006/main" t="shared" si="5"/>
        <v xmlns="http://schemas.openxmlformats.org/spreadsheetml/2006/main">185.40556742793012</v>
      </c>
      <c xmlns="http://schemas.openxmlformats.org/spreadsheetml/2006/main" r="G76" s="157">
        <f xmlns="http://schemas.openxmlformats.org/spreadsheetml/2006/main" t="shared" si="6"/>
        <v xmlns="http://schemas.openxmlformats.org/spreadsheetml/2006/main">61.801855809310041</v>
      </c>
      <c xmlns="http://schemas.openxmlformats.org/spreadsheetml/2006/main" r="H76" s="123">
        <v xmlns="http://schemas.openxmlformats.org/spreadsheetml/2006/main">110</v>
      </c>
      <c xmlns="http://schemas.openxmlformats.org/spreadsheetml/2006/main" r="I76" s="125">
        <f xmlns="http://schemas.openxmlformats.org/spreadsheetml/2006/main" t="shared" si="7"/>
        <v xmlns="http://schemas.openxmlformats.org/spreadsheetml/2006/main">-48.198144190689959</v>
      </c>
    </row>
    <row xmlns:x14ac="http://schemas.microsoft.com/office/spreadsheetml/2009/9/ac" xmlns="http://schemas.openxmlformats.org/spreadsheetml/2006/main" r="77" spans="1:9" ht="12" customHeight="1" x14ac:dyDescent="0.2">
      <c xmlns="http://schemas.openxmlformats.org/spreadsheetml/2006/main" r="A77" s="121" t="s">
        <v xmlns="http://schemas.openxmlformats.org/spreadsheetml/2006/main">1017</v>
      </c>
      <c xmlns="http://schemas.openxmlformats.org/spreadsheetml/2006/main" r="B77" s="122" t="s">
        <v xmlns="http://schemas.openxmlformats.org/spreadsheetml/2006/main">1018</v>
      </c>
      <c xmlns="http://schemas.openxmlformats.org/spreadsheetml/2006/main" r="C77" s="122" t="s">
        <v xmlns="http://schemas.openxmlformats.org/spreadsheetml/2006/main">1019</v>
      </c>
      <c xmlns="http://schemas.openxmlformats.org/spreadsheetml/2006/main" r="D77" s="155">
        <v xmlns="http://schemas.openxmlformats.org/spreadsheetml/2006/main">1E-3</v>
      </c>
      <c xmlns="http://schemas.openxmlformats.org/spreadsheetml/2006/main" r="E77" s="155">
        <f xmlns="http://schemas.openxmlformats.org/spreadsheetml/2006/main" t="shared" si="4"/>
        <v xmlns="http://schemas.openxmlformats.org/spreadsheetml/2006/main">1.0016437230326689E-3</v>
      </c>
      <c xmlns="http://schemas.openxmlformats.org/spreadsheetml/2006/main" r="F77" s="156">
        <f xmlns="http://schemas.openxmlformats.org/spreadsheetml/2006/main" t="shared" si="5"/>
        <v xmlns="http://schemas.openxmlformats.org/spreadsheetml/2006/main">185.40556742793012</v>
      </c>
      <c xmlns="http://schemas.openxmlformats.org/spreadsheetml/2006/main" r="G77" s="157">
        <f xmlns="http://schemas.openxmlformats.org/spreadsheetml/2006/main" t="shared" si="6"/>
        <v xmlns="http://schemas.openxmlformats.org/spreadsheetml/2006/main">61.801855809310041</v>
      </c>
      <c xmlns="http://schemas.openxmlformats.org/spreadsheetml/2006/main" r="H77" s="123">
        <v xmlns="http://schemas.openxmlformats.org/spreadsheetml/2006/main">55</v>
      </c>
      <c xmlns="http://schemas.openxmlformats.org/spreadsheetml/2006/main" r="I77" s="125">
        <f xmlns="http://schemas.openxmlformats.org/spreadsheetml/2006/main" t="shared" si="7"/>
        <v xmlns="http://schemas.openxmlformats.org/spreadsheetml/2006/main">6.801855809310041</v>
      </c>
    </row>
    <row xmlns:x14ac="http://schemas.microsoft.com/office/spreadsheetml/2009/9/ac" xmlns="http://schemas.openxmlformats.org/spreadsheetml/2006/main" r="78" spans="1:9" ht="12" customHeight="1" x14ac:dyDescent="0.2">
      <c xmlns="http://schemas.openxmlformats.org/spreadsheetml/2006/main" r="A78" s="121" t="s">
        <v xmlns="http://schemas.openxmlformats.org/spreadsheetml/2006/main">1020</v>
      </c>
      <c xmlns="http://schemas.openxmlformats.org/spreadsheetml/2006/main" r="B78" s="122" t="s">
        <v xmlns="http://schemas.openxmlformats.org/spreadsheetml/2006/main">1021</v>
      </c>
      <c xmlns="http://schemas.openxmlformats.org/spreadsheetml/2006/main" r="C78" s="122" t="s">
        <v xmlns="http://schemas.openxmlformats.org/spreadsheetml/2006/main">1022</v>
      </c>
      <c xmlns="http://schemas.openxmlformats.org/spreadsheetml/2006/main" r="D78" s="155">
        <v xmlns="http://schemas.openxmlformats.org/spreadsheetml/2006/main">1E-3</v>
      </c>
      <c xmlns="http://schemas.openxmlformats.org/spreadsheetml/2006/main" r="E78" s="155">
        <f xmlns="http://schemas.openxmlformats.org/spreadsheetml/2006/main" t="shared" si="4"/>
        <v xmlns="http://schemas.openxmlformats.org/spreadsheetml/2006/main">1.0016437230326689E-3</v>
      </c>
      <c xmlns="http://schemas.openxmlformats.org/spreadsheetml/2006/main" r="F78" s="156">
        <f xmlns="http://schemas.openxmlformats.org/spreadsheetml/2006/main" t="shared" si="5"/>
        <v xmlns="http://schemas.openxmlformats.org/spreadsheetml/2006/main">185.40556742793012</v>
      </c>
      <c xmlns="http://schemas.openxmlformats.org/spreadsheetml/2006/main" r="G78" s="157">
        <f xmlns="http://schemas.openxmlformats.org/spreadsheetml/2006/main" t="shared" si="6"/>
        <v xmlns="http://schemas.openxmlformats.org/spreadsheetml/2006/main">61.801855809310041</v>
      </c>
      <c xmlns="http://schemas.openxmlformats.org/spreadsheetml/2006/main" r="H78" s="123">
        <v xmlns="http://schemas.openxmlformats.org/spreadsheetml/2006/main">55</v>
      </c>
      <c xmlns="http://schemas.openxmlformats.org/spreadsheetml/2006/main" r="I78" s="125">
        <f xmlns="http://schemas.openxmlformats.org/spreadsheetml/2006/main" t="shared" si="7"/>
        <v xmlns="http://schemas.openxmlformats.org/spreadsheetml/2006/main">6.801855809310041</v>
      </c>
    </row>
    <row xmlns:x14ac="http://schemas.microsoft.com/office/spreadsheetml/2009/9/ac" xmlns="http://schemas.openxmlformats.org/spreadsheetml/2006/main" r="79" spans="1:9" ht="12" customHeight="1" x14ac:dyDescent="0.2">
      <c xmlns="http://schemas.openxmlformats.org/spreadsheetml/2006/main" r="A79" s="121" t="s">
        <v xmlns="http://schemas.openxmlformats.org/spreadsheetml/2006/main">1023</v>
      </c>
      <c xmlns="http://schemas.openxmlformats.org/spreadsheetml/2006/main" r="B79" s="122" t="s">
        <v xmlns="http://schemas.openxmlformats.org/spreadsheetml/2006/main">1024</v>
      </c>
      <c xmlns="http://schemas.openxmlformats.org/spreadsheetml/2006/main" r="C79" s="122" t="s">
        <v xmlns="http://schemas.openxmlformats.org/spreadsheetml/2006/main">1025</v>
      </c>
      <c xmlns="http://schemas.openxmlformats.org/spreadsheetml/2006/main" r="D79" s="155">
        <v xmlns="http://schemas.openxmlformats.org/spreadsheetml/2006/main">8.0000000000000002E-3</v>
      </c>
      <c xmlns="http://schemas.openxmlformats.org/spreadsheetml/2006/main" r="E79" s="155">
        <f xmlns="http://schemas.openxmlformats.org/spreadsheetml/2006/main" t="shared" si="4"/>
        <v xmlns="http://schemas.openxmlformats.org/spreadsheetml/2006/main">8.013149784261351E-3</v>
      </c>
      <c xmlns="http://schemas.openxmlformats.org/spreadsheetml/2006/main" r="F79" s="156">
        <f xmlns="http://schemas.openxmlformats.org/spreadsheetml/2006/main" t="shared" si="5"/>
        <v xmlns="http://schemas.openxmlformats.org/spreadsheetml/2006/main">1483.244539423441</v>
      </c>
      <c xmlns="http://schemas.openxmlformats.org/spreadsheetml/2006/main" r="G79" s="157">
        <f xmlns="http://schemas.openxmlformats.org/spreadsheetml/2006/main" t="shared" si="6"/>
        <v xmlns="http://schemas.openxmlformats.org/spreadsheetml/2006/main">494.41484647448033</v>
      </c>
      <c xmlns="http://schemas.openxmlformats.org/spreadsheetml/2006/main" r="H79" s="123">
        <v xmlns="http://schemas.openxmlformats.org/spreadsheetml/2006/main">439</v>
      </c>
      <c xmlns="http://schemas.openxmlformats.org/spreadsheetml/2006/main" r="I79" s="125">
        <f xmlns="http://schemas.openxmlformats.org/spreadsheetml/2006/main" t="shared" si="7"/>
        <v xmlns="http://schemas.openxmlformats.org/spreadsheetml/2006/main">55.414846474480328</v>
      </c>
    </row>
    <row xmlns:x14ac="http://schemas.microsoft.com/office/spreadsheetml/2009/9/ac" xmlns="http://schemas.openxmlformats.org/spreadsheetml/2006/main" r="80" spans="1:9" ht="12" customHeight="1" x14ac:dyDescent="0.2">
      <c xmlns="http://schemas.openxmlformats.org/spreadsheetml/2006/main" r="A80" s="121" t="s">
        <v xmlns="http://schemas.openxmlformats.org/spreadsheetml/2006/main">1026</v>
      </c>
      <c xmlns="http://schemas.openxmlformats.org/spreadsheetml/2006/main" r="B80" s="122" t="s">
        <v xmlns="http://schemas.openxmlformats.org/spreadsheetml/2006/main">1027</v>
      </c>
      <c xmlns="http://schemas.openxmlformats.org/spreadsheetml/2006/main" r="C80" s="122" t="s">
        <v xmlns="http://schemas.openxmlformats.org/spreadsheetml/2006/main">1028</v>
      </c>
      <c xmlns="http://schemas.openxmlformats.org/spreadsheetml/2006/main" r="D80" s="155">
        <v xmlns="http://schemas.openxmlformats.org/spreadsheetml/2006/main">0.26600000000000001</v>
      </c>
      <c xmlns="http://schemas.openxmlformats.org/spreadsheetml/2006/main" r="E80" s="155">
        <f xmlns="http://schemas.openxmlformats.org/spreadsheetml/2006/main" t="shared" si="4"/>
        <v xmlns="http://schemas.openxmlformats.org/spreadsheetml/2006/main">0.26643723032668992</v>
      </c>
      <c xmlns="http://schemas.openxmlformats.org/spreadsheetml/2006/main" r="F80" s="156">
        <f xmlns="http://schemas.openxmlformats.org/spreadsheetml/2006/main" t="shared" si="5"/>
        <v xmlns="http://schemas.openxmlformats.org/spreadsheetml/2006/main">49317.880935829409</v>
      </c>
      <c xmlns="http://schemas.openxmlformats.org/spreadsheetml/2006/main" r="G80" s="157">
        <f xmlns="http://schemas.openxmlformats.org/spreadsheetml/2006/main" t="shared" si="6"/>
        <v xmlns="http://schemas.openxmlformats.org/spreadsheetml/2006/main">16439.29364527647</v>
      </c>
      <c xmlns="http://schemas.openxmlformats.org/spreadsheetml/2006/main" r="H80" s="123">
        <v xmlns="http://schemas.openxmlformats.org/spreadsheetml/2006/main">15962</v>
      </c>
      <c xmlns="http://schemas.openxmlformats.org/spreadsheetml/2006/main" r="I80" s="125">
        <f xmlns="http://schemas.openxmlformats.org/spreadsheetml/2006/main" t="shared" si="7"/>
        <v xmlns="http://schemas.openxmlformats.org/spreadsheetml/2006/main">477.29364527646976</v>
      </c>
    </row>
    <row xmlns:x14ac="http://schemas.microsoft.com/office/spreadsheetml/2009/9/ac" xmlns="http://schemas.openxmlformats.org/spreadsheetml/2006/main" r="81" spans="1:9" ht="12" customHeight="1" x14ac:dyDescent="0.2">
      <c xmlns="http://schemas.openxmlformats.org/spreadsheetml/2006/main" r="A81" s="121" t="s">
        <v xmlns="http://schemas.openxmlformats.org/spreadsheetml/2006/main">1029</v>
      </c>
      <c xmlns="http://schemas.openxmlformats.org/spreadsheetml/2006/main" r="B81" s="122" t="s">
        <v xmlns="http://schemas.openxmlformats.org/spreadsheetml/2006/main">1030</v>
      </c>
      <c xmlns="http://schemas.openxmlformats.org/spreadsheetml/2006/main" r="C81" s="122" t="s">
        <v xmlns="http://schemas.openxmlformats.org/spreadsheetml/2006/main">1031</v>
      </c>
      <c xmlns="http://schemas.openxmlformats.org/spreadsheetml/2006/main" r="D81" s="155">
        <v xmlns="http://schemas.openxmlformats.org/spreadsheetml/2006/main">2.7E-2</v>
      </c>
      <c xmlns="http://schemas.openxmlformats.org/spreadsheetml/2006/main" r="E81" s="155">
        <f xmlns="http://schemas.openxmlformats.org/spreadsheetml/2006/main" t="shared" si="4"/>
        <v xmlns="http://schemas.openxmlformats.org/spreadsheetml/2006/main">2.7044380521882055E-2</v>
      </c>
      <c xmlns="http://schemas.openxmlformats.org/spreadsheetml/2006/main" r="F81" s="156">
        <f xmlns="http://schemas.openxmlformats.org/spreadsheetml/2006/main" t="shared" si="5"/>
        <v xmlns="http://schemas.openxmlformats.org/spreadsheetml/2006/main">5005.9503205541123</v>
      </c>
      <c xmlns="http://schemas.openxmlformats.org/spreadsheetml/2006/main" r="G81" s="157">
        <f xmlns="http://schemas.openxmlformats.org/spreadsheetml/2006/main" t="shared" si="6"/>
        <v xmlns="http://schemas.openxmlformats.org/spreadsheetml/2006/main">1668.6501068513708</v>
      </c>
      <c xmlns="http://schemas.openxmlformats.org/spreadsheetml/2006/main" r="H81" s="123">
        <v xmlns="http://schemas.openxmlformats.org/spreadsheetml/2006/main">2304</v>
      </c>
      <c xmlns="http://schemas.openxmlformats.org/spreadsheetml/2006/main" r="I81" s="125">
        <f xmlns="http://schemas.openxmlformats.org/spreadsheetml/2006/main" t="shared" si="7"/>
        <v xmlns="http://schemas.openxmlformats.org/spreadsheetml/2006/main">-635.34989314862923</v>
      </c>
    </row>
    <row xmlns:x14ac="http://schemas.microsoft.com/office/spreadsheetml/2009/9/ac" xmlns="http://schemas.openxmlformats.org/spreadsheetml/2006/main" r="82" spans="1:9" ht="12" customHeight="1" x14ac:dyDescent="0.2">
      <c xmlns="http://schemas.openxmlformats.org/spreadsheetml/2006/main" r="A82" s="121" t="s">
        <v xmlns="http://schemas.openxmlformats.org/spreadsheetml/2006/main">1032</v>
      </c>
      <c xmlns="http://schemas.openxmlformats.org/spreadsheetml/2006/main" r="B82" s="122" t="s">
        <v xmlns="http://schemas.openxmlformats.org/spreadsheetml/2006/main">1033</v>
      </c>
      <c xmlns="http://schemas.openxmlformats.org/spreadsheetml/2006/main" r="C82" s="122" t="s">
        <v xmlns="http://schemas.openxmlformats.org/spreadsheetml/2006/main">1034</v>
      </c>
      <c xmlns="http://schemas.openxmlformats.org/spreadsheetml/2006/main" r="D82" s="155">
        <v xmlns="http://schemas.openxmlformats.org/spreadsheetml/2006/main">0.66600000000000004</v>
      </c>
      <c xmlns="http://schemas.openxmlformats.org/spreadsheetml/2006/main" r="E82" s="155">
        <f xmlns="http://schemas.openxmlformats.org/spreadsheetml/2006/main" t="shared" si="4"/>
        <v xmlns="http://schemas.openxmlformats.org/spreadsheetml/2006/main">0.66709471953975741</v>
      </c>
      <c xmlns="http://schemas.openxmlformats.org/spreadsheetml/2006/main" r="F82" s="156">
        <f xmlns="http://schemas.openxmlformats.org/spreadsheetml/2006/main" t="shared" si="5"/>
        <v xmlns="http://schemas.openxmlformats.org/spreadsheetml/2006/main">123480.10790700145</v>
      </c>
      <c xmlns="http://schemas.openxmlformats.org/spreadsheetml/2006/main" r="G82" s="157">
        <f xmlns="http://schemas.openxmlformats.org/spreadsheetml/2006/main" t="shared" si="6"/>
        <v xmlns="http://schemas.openxmlformats.org/spreadsheetml/2006/main">41160.035969000484</v>
      </c>
      <c xmlns="http://schemas.openxmlformats.org/spreadsheetml/2006/main" r="H82" s="123">
        <v xmlns="http://schemas.openxmlformats.org/spreadsheetml/2006/main">29291</v>
      </c>
      <c xmlns="http://schemas.openxmlformats.org/spreadsheetml/2006/main" r="I82" s="125">
        <f xmlns="http://schemas.openxmlformats.org/spreadsheetml/2006/main" t="shared" si="7"/>
        <v xmlns="http://schemas.openxmlformats.org/spreadsheetml/2006/main">11869.035969000484</v>
      </c>
    </row>
    <row xmlns:x14ac="http://schemas.microsoft.com/office/spreadsheetml/2009/9/ac" xmlns="http://schemas.openxmlformats.org/spreadsheetml/2006/main" r="83" spans="1:9" ht="12" customHeight="1" x14ac:dyDescent="0.2">
      <c xmlns="http://schemas.openxmlformats.org/spreadsheetml/2006/main" r="A83" s="121" t="s">
        <v xmlns="http://schemas.openxmlformats.org/spreadsheetml/2006/main">1035</v>
      </c>
      <c xmlns="http://schemas.openxmlformats.org/spreadsheetml/2006/main" r="B83" s="122" t="s">
        <v xmlns="http://schemas.openxmlformats.org/spreadsheetml/2006/main">1036</v>
      </c>
      <c xmlns="http://schemas.openxmlformats.org/spreadsheetml/2006/main" r="C83" s="122" t="s">
        <v xmlns="http://schemas.openxmlformats.org/spreadsheetml/2006/main">1037</v>
      </c>
      <c xmlns="http://schemas.openxmlformats.org/spreadsheetml/2006/main" r="D83" s="155">
        <v xmlns="http://schemas.openxmlformats.org/spreadsheetml/2006/main">0.34599999999999997</v>
      </c>
      <c xmlns="http://schemas.openxmlformats.org/spreadsheetml/2006/main" r="E83" s="155">
        <f xmlns="http://schemas.openxmlformats.org/spreadsheetml/2006/main" t="shared" si="4"/>
        <v xmlns="http://schemas.openxmlformats.org/spreadsheetml/2006/main">0.3465687281693034</v>
      </c>
      <c xmlns="http://schemas.openxmlformats.org/spreadsheetml/2006/main" r="F83" s="156">
        <f xmlns="http://schemas.openxmlformats.org/spreadsheetml/2006/main" t="shared" si="5"/>
        <v xmlns="http://schemas.openxmlformats.org/spreadsheetml/2006/main">64150.326330063821</v>
      </c>
      <c xmlns="http://schemas.openxmlformats.org/spreadsheetml/2006/main" r="G83" s="157">
        <f xmlns="http://schemas.openxmlformats.org/spreadsheetml/2006/main" t="shared" si="6"/>
        <v xmlns="http://schemas.openxmlformats.org/spreadsheetml/2006/main">21383.442110021275</v>
      </c>
      <c xmlns="http://schemas.openxmlformats.org/spreadsheetml/2006/main" r="H83" s="123">
        <v xmlns="http://schemas.openxmlformats.org/spreadsheetml/2006/main">13055</v>
      </c>
      <c xmlns="http://schemas.openxmlformats.org/spreadsheetml/2006/main" r="I83" s="125">
        <f xmlns="http://schemas.openxmlformats.org/spreadsheetml/2006/main" t="shared" si="7"/>
        <v xmlns="http://schemas.openxmlformats.org/spreadsheetml/2006/main">8328.4421100212749</v>
      </c>
    </row>
    <row xmlns:x14ac="http://schemas.microsoft.com/office/spreadsheetml/2009/9/ac" xmlns="http://schemas.openxmlformats.org/spreadsheetml/2006/main" r="84" spans="1:9" ht="12" customHeight="1" x14ac:dyDescent="0.2">
      <c xmlns="http://schemas.openxmlformats.org/spreadsheetml/2006/main" r="A84" s="121" t="s">
        <v xmlns="http://schemas.openxmlformats.org/spreadsheetml/2006/main">1038</v>
      </c>
      <c xmlns="http://schemas.openxmlformats.org/spreadsheetml/2006/main" r="B84" s="122" t="s">
        <v xmlns="http://schemas.openxmlformats.org/spreadsheetml/2006/main">1039</v>
      </c>
      <c xmlns="http://schemas.openxmlformats.org/spreadsheetml/2006/main" r="C84" s="122" t="s">
        <v xmlns="http://schemas.openxmlformats.org/spreadsheetml/2006/main">1040</v>
      </c>
      <c xmlns="http://schemas.openxmlformats.org/spreadsheetml/2006/main" r="D84" s="155">
        <v xmlns="http://schemas.openxmlformats.org/spreadsheetml/2006/main">0.35599999999999998</v>
      </c>
      <c xmlns="http://schemas.openxmlformats.org/spreadsheetml/2006/main" r="E84" s="155">
        <f xmlns="http://schemas.openxmlformats.org/spreadsheetml/2006/main" t="shared" si="4"/>
        <v xmlns="http://schemas.openxmlformats.org/spreadsheetml/2006/main">0.35658516539963009</v>
      </c>
      <c xmlns="http://schemas.openxmlformats.org/spreadsheetml/2006/main" r="F84" s="156">
        <f xmlns="http://schemas.openxmlformats.org/spreadsheetml/2006/main" t="shared" si="5"/>
        <v xmlns="http://schemas.openxmlformats.org/spreadsheetml/2006/main">66004.382004343119</v>
      </c>
      <c xmlns="http://schemas.openxmlformats.org/spreadsheetml/2006/main" r="G84" s="157">
        <f xmlns="http://schemas.openxmlformats.org/spreadsheetml/2006/main" t="shared" si="6"/>
        <v xmlns="http://schemas.openxmlformats.org/spreadsheetml/2006/main">22001.460668114374</v>
      </c>
      <c xmlns="http://schemas.openxmlformats.org/spreadsheetml/2006/main" r="H84" s="123">
        <v xmlns="http://schemas.openxmlformats.org/spreadsheetml/2006/main">12781</v>
      </c>
      <c xmlns="http://schemas.openxmlformats.org/spreadsheetml/2006/main" r="I84" s="125">
        <f xmlns="http://schemas.openxmlformats.org/spreadsheetml/2006/main" t="shared" si="7"/>
        <v xmlns="http://schemas.openxmlformats.org/spreadsheetml/2006/main">9220.4606681143741</v>
      </c>
    </row>
    <row xmlns:x14ac="http://schemas.microsoft.com/office/spreadsheetml/2009/9/ac" xmlns="http://schemas.openxmlformats.org/spreadsheetml/2006/main" r="85" spans="1:9" ht="12" customHeight="1" x14ac:dyDescent="0.2">
      <c xmlns="http://schemas.openxmlformats.org/spreadsheetml/2006/main" r="A85" s="121" t="s">
        <v xmlns="http://schemas.openxmlformats.org/spreadsheetml/2006/main">1041</v>
      </c>
      <c xmlns="http://schemas.openxmlformats.org/spreadsheetml/2006/main" r="B85" s="122" t="s">
        <v xmlns="http://schemas.openxmlformats.org/spreadsheetml/2006/main">1042</v>
      </c>
      <c xmlns="http://schemas.openxmlformats.org/spreadsheetml/2006/main" r="C85" s="122" t="s">
        <v xmlns="http://schemas.openxmlformats.org/spreadsheetml/2006/main">1043</v>
      </c>
      <c xmlns="http://schemas.openxmlformats.org/spreadsheetml/2006/main" r="D85" s="155">
        <v xmlns="http://schemas.openxmlformats.org/spreadsheetml/2006/main">0.41799999999999998</v>
      </c>
      <c xmlns="http://schemas.openxmlformats.org/spreadsheetml/2006/main" r="E85" s="155">
        <f xmlns="http://schemas.openxmlformats.org/spreadsheetml/2006/main" t="shared" si="4"/>
        <v xmlns="http://schemas.openxmlformats.org/spreadsheetml/2006/main">0.41868707622765555</v>
      </c>
      <c xmlns="http://schemas.openxmlformats.org/spreadsheetml/2006/main" r="F85" s="156">
        <f xmlns="http://schemas.openxmlformats.org/spreadsheetml/2006/main" t="shared" si="5"/>
        <v xmlns="http://schemas.openxmlformats.org/spreadsheetml/2006/main">77499.52718487478</v>
      </c>
      <c xmlns="http://schemas.openxmlformats.org/spreadsheetml/2006/main" r="G85" s="157">
        <f xmlns="http://schemas.openxmlformats.org/spreadsheetml/2006/main" t="shared" si="6"/>
        <v xmlns="http://schemas.openxmlformats.org/spreadsheetml/2006/main">25833.175728291593</v>
      </c>
      <c xmlns="http://schemas.openxmlformats.org/spreadsheetml/2006/main" r="H85" s="123">
        <v xmlns="http://schemas.openxmlformats.org/spreadsheetml/2006/main">27317</v>
      </c>
      <c xmlns="http://schemas.openxmlformats.org/spreadsheetml/2006/main" r="I85" s="125">
        <f xmlns="http://schemas.openxmlformats.org/spreadsheetml/2006/main" t="shared" si="7"/>
        <v xmlns="http://schemas.openxmlformats.org/spreadsheetml/2006/main">-1483.8242717084067</v>
      </c>
    </row>
    <row xmlns:x14ac="http://schemas.microsoft.com/office/spreadsheetml/2009/9/ac" xmlns="http://schemas.openxmlformats.org/spreadsheetml/2006/main" r="86" spans="1:9" ht="12" customHeight="1" x14ac:dyDescent="0.2">
      <c xmlns="http://schemas.openxmlformats.org/spreadsheetml/2006/main" r="A86" s="121" t="s">
        <v xmlns="http://schemas.openxmlformats.org/spreadsheetml/2006/main">1044</v>
      </c>
      <c xmlns="http://schemas.openxmlformats.org/spreadsheetml/2006/main" r="B86" s="122" t="s">
        <v xmlns="http://schemas.openxmlformats.org/spreadsheetml/2006/main">1045</v>
      </c>
      <c xmlns="http://schemas.openxmlformats.org/spreadsheetml/2006/main" r="C86" s="122" t="s">
        <v xmlns="http://schemas.openxmlformats.org/spreadsheetml/2006/main">1046</v>
      </c>
      <c xmlns="http://schemas.openxmlformats.org/spreadsheetml/2006/main" r="D86" s="155">
        <v xmlns="http://schemas.openxmlformats.org/spreadsheetml/2006/main">0.39600000000000002</v>
      </c>
      <c xmlns="http://schemas.openxmlformats.org/spreadsheetml/2006/main" r="E86" s="155">
        <f xmlns="http://schemas.openxmlformats.org/spreadsheetml/2006/main" t="shared" si="4"/>
        <v xmlns="http://schemas.openxmlformats.org/spreadsheetml/2006/main">0.39665091432093685</v>
      </c>
      <c xmlns="http://schemas.openxmlformats.org/spreadsheetml/2006/main" r="F86" s="156">
        <f xmlns="http://schemas.openxmlformats.org/spreadsheetml/2006/main" t="shared" si="5"/>
        <v xmlns="http://schemas.openxmlformats.org/spreadsheetml/2006/main">73420.604701460325</v>
      </c>
      <c xmlns="http://schemas.openxmlformats.org/spreadsheetml/2006/main" r="G86" s="157">
        <f xmlns="http://schemas.openxmlformats.org/spreadsheetml/2006/main" t="shared" si="6"/>
        <v xmlns="http://schemas.openxmlformats.org/spreadsheetml/2006/main">24473.534900486775</v>
      </c>
      <c xmlns="http://schemas.openxmlformats.org/spreadsheetml/2006/main" r="H86" s="123">
        <v xmlns="http://schemas.openxmlformats.org/spreadsheetml/2006/main">21063</v>
      </c>
      <c xmlns="http://schemas.openxmlformats.org/spreadsheetml/2006/main" r="I86" s="125">
        <f xmlns="http://schemas.openxmlformats.org/spreadsheetml/2006/main" t="shared" si="7"/>
        <v xmlns="http://schemas.openxmlformats.org/spreadsheetml/2006/main">3410.5349004867749</v>
      </c>
    </row>
    <row xmlns:x14ac="http://schemas.microsoft.com/office/spreadsheetml/2009/9/ac" xmlns="http://schemas.openxmlformats.org/spreadsheetml/2006/main" r="87" spans="1:9" ht="12" customHeight="1" x14ac:dyDescent="0.2">
      <c xmlns="http://schemas.openxmlformats.org/spreadsheetml/2006/main" r="A87" s="121" t="s">
        <v xmlns="http://schemas.openxmlformats.org/spreadsheetml/2006/main">1047</v>
      </c>
      <c xmlns="http://schemas.openxmlformats.org/spreadsheetml/2006/main" r="B87" s="122" t="s">
        <v xmlns="http://schemas.openxmlformats.org/spreadsheetml/2006/main">1048</v>
      </c>
      <c xmlns="http://schemas.openxmlformats.org/spreadsheetml/2006/main" r="C87" s="122" t="s">
        <v xmlns="http://schemas.openxmlformats.org/spreadsheetml/2006/main">1049</v>
      </c>
      <c xmlns="http://schemas.openxmlformats.org/spreadsheetml/2006/main" r="D87" s="155">
        <v xmlns="http://schemas.openxmlformats.org/spreadsheetml/2006/main">4.4480000000000004</v>
      </c>
      <c xmlns="http://schemas.openxmlformats.org/spreadsheetml/2006/main" r="E87" s="155">
        <f xmlns="http://schemas.openxmlformats.org/spreadsheetml/2006/main" t="shared" si="4"/>
        <v xmlns="http://schemas.openxmlformats.org/spreadsheetml/2006/main">4.4553112800493109</v>
      </c>
      <c xmlns="http://schemas.openxmlformats.org/spreadsheetml/2006/main" r="F87" s="156">
        <f xmlns="http://schemas.openxmlformats.org/spreadsheetml/2006/main" t="shared" si="5"/>
        <v xmlns="http://schemas.openxmlformats.org/spreadsheetml/2006/main">824683.96391943307</v>
      </c>
      <c xmlns="http://schemas.openxmlformats.org/spreadsheetml/2006/main" r="G87" s="157">
        <f xmlns="http://schemas.openxmlformats.org/spreadsheetml/2006/main" t="shared" si="6"/>
        <v xmlns="http://schemas.openxmlformats.org/spreadsheetml/2006/main">274894.65463981102</v>
      </c>
      <c xmlns="http://schemas.openxmlformats.org/spreadsheetml/2006/main" r="H87" s="123">
        <v xmlns="http://schemas.openxmlformats.org/spreadsheetml/2006/main">274206</v>
      </c>
      <c xmlns="http://schemas.openxmlformats.org/spreadsheetml/2006/main" r="I87" s="125">
        <f xmlns="http://schemas.openxmlformats.org/spreadsheetml/2006/main" t="shared" si="7"/>
        <v xmlns="http://schemas.openxmlformats.org/spreadsheetml/2006/main">688.65463981102221</v>
      </c>
    </row>
    <row xmlns:x14ac="http://schemas.microsoft.com/office/spreadsheetml/2009/9/ac" xmlns="http://schemas.openxmlformats.org/spreadsheetml/2006/main" r="88" spans="1:9" ht="12" customHeight="1" x14ac:dyDescent="0.2">
      <c xmlns="http://schemas.openxmlformats.org/spreadsheetml/2006/main" r="A88" s="121" t="s">
        <v xmlns="http://schemas.openxmlformats.org/spreadsheetml/2006/main">1050</v>
      </c>
      <c xmlns="http://schemas.openxmlformats.org/spreadsheetml/2006/main" r="B88" s="122" t="s">
        <v xmlns="http://schemas.openxmlformats.org/spreadsheetml/2006/main">1051</v>
      </c>
      <c xmlns="http://schemas.openxmlformats.org/spreadsheetml/2006/main" r="C88" s="122" t="s">
        <v xmlns="http://schemas.openxmlformats.org/spreadsheetml/2006/main">1052</v>
      </c>
      <c xmlns="http://schemas.openxmlformats.org/spreadsheetml/2006/main" r="D88" s="155">
        <v xmlns="http://schemas.openxmlformats.org/spreadsheetml/2006/main">1.0999999999999999E-2</v>
      </c>
      <c xmlns="http://schemas.openxmlformats.org/spreadsheetml/2006/main" r="E88" s="155">
        <f xmlns="http://schemas.openxmlformats.org/spreadsheetml/2006/main" t="shared" si="4"/>
        <v xmlns="http://schemas.openxmlformats.org/spreadsheetml/2006/main">1.1018080953359356E-2</v>
      </c>
      <c xmlns="http://schemas.openxmlformats.org/spreadsheetml/2006/main" r="F88" s="156">
        <f xmlns="http://schemas.openxmlformats.org/spreadsheetml/2006/main" t="shared" si="5"/>
        <v xmlns="http://schemas.openxmlformats.org/spreadsheetml/2006/main">2039.461241707231</v>
      </c>
      <c xmlns="http://schemas.openxmlformats.org/spreadsheetml/2006/main" r="G88" s="157">
        <f xmlns="http://schemas.openxmlformats.org/spreadsheetml/2006/main" t="shared" si="6"/>
        <v xmlns="http://schemas.openxmlformats.org/spreadsheetml/2006/main">679.82041390241034</v>
      </c>
      <c xmlns="http://schemas.openxmlformats.org/spreadsheetml/2006/main" r="H88" s="123">
        <v xmlns="http://schemas.openxmlformats.org/spreadsheetml/2006/main">768</v>
      </c>
      <c xmlns="http://schemas.openxmlformats.org/spreadsheetml/2006/main" r="I88" s="125">
        <f xmlns="http://schemas.openxmlformats.org/spreadsheetml/2006/main" t="shared" si="7"/>
        <v xmlns="http://schemas.openxmlformats.org/spreadsheetml/2006/main">-88.179586097589663</v>
      </c>
    </row>
    <row xmlns:x14ac="http://schemas.microsoft.com/office/spreadsheetml/2009/9/ac" xmlns="http://schemas.openxmlformats.org/spreadsheetml/2006/main" r="89" spans="1:9" ht="12" customHeight="1" x14ac:dyDescent="0.2">
      <c xmlns="http://schemas.openxmlformats.org/spreadsheetml/2006/main" r="A89" s="121" t="s">
        <v xmlns="http://schemas.openxmlformats.org/spreadsheetml/2006/main">1053</v>
      </c>
      <c xmlns="http://schemas.openxmlformats.org/spreadsheetml/2006/main" r="B89" s="122" t="s">
        <v xmlns="http://schemas.openxmlformats.org/spreadsheetml/2006/main">1054</v>
      </c>
      <c xmlns="http://schemas.openxmlformats.org/spreadsheetml/2006/main" r="C89" s="122" t="s">
        <v xmlns="http://schemas.openxmlformats.org/spreadsheetml/2006/main">1055</v>
      </c>
      <c xmlns="http://schemas.openxmlformats.org/spreadsheetml/2006/main" r="D89" s="155">
        <v xmlns="http://schemas.openxmlformats.org/spreadsheetml/2006/main">10.833</v>
      </c>
      <c xmlns="http://schemas.openxmlformats.org/spreadsheetml/2006/main" r="E89" s="155">
        <f xmlns="http://schemas.openxmlformats.org/spreadsheetml/2006/main" t="shared" si="4"/>
        <v xmlns="http://schemas.openxmlformats.org/spreadsheetml/2006/main">10.850806451612902</v>
      </c>
      <c xmlns="http://schemas.openxmlformats.org/spreadsheetml/2006/main" r="F89" s="156">
        <f xmlns="http://schemas.openxmlformats.org/spreadsheetml/2006/main" t="shared" si="5"/>
        <v xmlns="http://schemas.openxmlformats.org/spreadsheetml/2006/main">2008498.5119467669</v>
      </c>
      <c xmlns="http://schemas.openxmlformats.org/spreadsheetml/2006/main" r="G89" s="157">
        <f xmlns="http://schemas.openxmlformats.org/spreadsheetml/2006/main" t="shared" si="6"/>
        <v xmlns="http://schemas.openxmlformats.org/spreadsheetml/2006/main">669499.50398225558</v>
      </c>
      <c xmlns="http://schemas.openxmlformats.org/spreadsheetml/2006/main" r="H89" s="123">
        <v xmlns="http://schemas.openxmlformats.org/spreadsheetml/2006/main">687296</v>
      </c>
      <c xmlns="http://schemas.openxmlformats.org/spreadsheetml/2006/main" r="I89" s="125">
        <f xmlns="http://schemas.openxmlformats.org/spreadsheetml/2006/main" t="shared" si="7"/>
        <v xmlns="http://schemas.openxmlformats.org/spreadsheetml/2006/main">-17796.496017744415</v>
      </c>
    </row>
    <row xmlns:x14ac="http://schemas.microsoft.com/office/spreadsheetml/2009/9/ac" xmlns="http://schemas.openxmlformats.org/spreadsheetml/2006/main" r="90" spans="1:9" ht="12" customHeight="1" x14ac:dyDescent="0.2">
      <c xmlns="http://schemas.openxmlformats.org/spreadsheetml/2006/main" r="A90" s="121" t="s">
        <v xmlns="http://schemas.openxmlformats.org/spreadsheetml/2006/main">1056</v>
      </c>
      <c xmlns="http://schemas.openxmlformats.org/spreadsheetml/2006/main" r="B90" s="122" t="s">
        <v xmlns="http://schemas.openxmlformats.org/spreadsheetml/2006/main">1057</v>
      </c>
      <c xmlns="http://schemas.openxmlformats.org/spreadsheetml/2006/main" r="C90" s="122" t="s">
        <v xmlns="http://schemas.openxmlformats.org/spreadsheetml/2006/main">1058</v>
      </c>
      <c xmlns="http://schemas.openxmlformats.org/spreadsheetml/2006/main" r="D90" s="155">
        <v xmlns="http://schemas.openxmlformats.org/spreadsheetml/2006/main">2.1999999999999999E-2</v>
      </c>
      <c xmlns="http://schemas.openxmlformats.org/spreadsheetml/2006/main" r="E90" s="155">
        <f xmlns="http://schemas.openxmlformats.org/spreadsheetml/2006/main" t="shared" si="4"/>
        <v xmlns="http://schemas.openxmlformats.org/spreadsheetml/2006/main">2.2036161906718713E-2</v>
      </c>
      <c xmlns="http://schemas.openxmlformats.org/spreadsheetml/2006/main" r="F90" s="156">
        <f xmlns="http://schemas.openxmlformats.org/spreadsheetml/2006/main" t="shared" si="5"/>
        <v xmlns="http://schemas.openxmlformats.org/spreadsheetml/2006/main">4078.922483414462</v>
      </c>
      <c xmlns="http://schemas.openxmlformats.org/spreadsheetml/2006/main" r="G90" s="157">
        <f xmlns="http://schemas.openxmlformats.org/spreadsheetml/2006/main" t="shared" si="6"/>
        <v xmlns="http://schemas.openxmlformats.org/spreadsheetml/2006/main">1359.6408278048207</v>
      </c>
      <c xmlns="http://schemas.openxmlformats.org/spreadsheetml/2006/main" r="H90" s="123">
        <v xmlns="http://schemas.openxmlformats.org/spreadsheetml/2006/main">768</v>
      </c>
      <c xmlns="http://schemas.openxmlformats.org/spreadsheetml/2006/main" r="I90" s="125">
        <f xmlns="http://schemas.openxmlformats.org/spreadsheetml/2006/main" t="shared" si="7"/>
        <v xmlns="http://schemas.openxmlformats.org/spreadsheetml/2006/main">591.64082780482067</v>
      </c>
    </row>
    <row xmlns:x14ac="http://schemas.microsoft.com/office/spreadsheetml/2009/9/ac" xmlns="http://schemas.openxmlformats.org/spreadsheetml/2006/main" r="91" spans="1:9" ht="12" customHeight="1" x14ac:dyDescent="0.2">
      <c xmlns="http://schemas.openxmlformats.org/spreadsheetml/2006/main" r="A91" s="121" t="s">
        <v xmlns="http://schemas.openxmlformats.org/spreadsheetml/2006/main">1059</v>
      </c>
      <c xmlns="http://schemas.openxmlformats.org/spreadsheetml/2006/main" r="B91" s="122" t="s">
        <v xmlns="http://schemas.openxmlformats.org/spreadsheetml/2006/main">1060</v>
      </c>
      <c xmlns="http://schemas.openxmlformats.org/spreadsheetml/2006/main" r="C91" s="122" t="s">
        <v xmlns="http://schemas.openxmlformats.org/spreadsheetml/2006/main">1061</v>
      </c>
      <c xmlns="http://schemas.openxmlformats.org/spreadsheetml/2006/main" r="D91" s="155">
        <v xmlns="http://schemas.openxmlformats.org/spreadsheetml/2006/main">0.121</v>
      </c>
      <c xmlns="http://schemas.openxmlformats.org/spreadsheetml/2006/main" r="E91" s="155">
        <f xmlns="http://schemas.openxmlformats.org/spreadsheetml/2006/main" t="shared" si="4"/>
        <v xmlns="http://schemas.openxmlformats.org/spreadsheetml/2006/main">0.12119889048695291</v>
      </c>
      <c xmlns="http://schemas.openxmlformats.org/spreadsheetml/2006/main" r="F91" s="156">
        <f xmlns="http://schemas.openxmlformats.org/spreadsheetml/2006/main" t="shared" si="5"/>
        <v xmlns="http://schemas.openxmlformats.org/spreadsheetml/2006/main">22434.07365877954</v>
      </c>
      <c xmlns="http://schemas.openxmlformats.org/spreadsheetml/2006/main" r="G91" s="157">
        <f xmlns="http://schemas.openxmlformats.org/spreadsheetml/2006/main" t="shared" si="6"/>
        <v xmlns="http://schemas.openxmlformats.org/spreadsheetml/2006/main">7478.024552926513</v>
      </c>
      <c xmlns="http://schemas.openxmlformats.org/spreadsheetml/2006/main" r="H91" s="123">
        <v xmlns="http://schemas.openxmlformats.org/spreadsheetml/2006/main">4169</v>
      </c>
      <c xmlns="http://schemas.openxmlformats.org/spreadsheetml/2006/main" r="I91" s="125">
        <f xmlns="http://schemas.openxmlformats.org/spreadsheetml/2006/main" t="shared" si="7"/>
        <v xmlns="http://schemas.openxmlformats.org/spreadsheetml/2006/main">3309.024552926513</v>
      </c>
    </row>
    <row xmlns:x14ac="http://schemas.microsoft.com/office/spreadsheetml/2009/9/ac" xmlns="http://schemas.openxmlformats.org/spreadsheetml/2006/main" r="92" spans="1:9" ht="12" customHeight="1" x14ac:dyDescent="0.2">
      <c xmlns="http://schemas.openxmlformats.org/spreadsheetml/2006/main" r="A92" s="121" t="s">
        <v xmlns="http://schemas.openxmlformats.org/spreadsheetml/2006/main">1062</v>
      </c>
      <c xmlns="http://schemas.openxmlformats.org/spreadsheetml/2006/main" r="B92" s="122" t="s">
        <v xmlns="http://schemas.openxmlformats.org/spreadsheetml/2006/main">1063</v>
      </c>
      <c xmlns="http://schemas.openxmlformats.org/spreadsheetml/2006/main" r="C92" s="122" t="s">
        <v xmlns="http://schemas.openxmlformats.org/spreadsheetml/2006/main">1064</v>
      </c>
      <c xmlns="http://schemas.openxmlformats.org/spreadsheetml/2006/main" r="D92" s="155">
        <v xmlns="http://schemas.openxmlformats.org/spreadsheetml/2006/main">1.2999999999999999E-2</v>
      </c>
      <c xmlns="http://schemas.openxmlformats.org/spreadsheetml/2006/main" r="E92" s="155">
        <f xmlns="http://schemas.openxmlformats.org/spreadsheetml/2006/main" t="shared" si="4"/>
        <v xmlns="http://schemas.openxmlformats.org/spreadsheetml/2006/main">1.3021368399424695E-2</v>
      </c>
      <c xmlns="http://schemas.openxmlformats.org/spreadsheetml/2006/main" r="F92" s="156">
        <f xmlns="http://schemas.openxmlformats.org/spreadsheetml/2006/main" t="shared" si="5"/>
        <v xmlns="http://schemas.openxmlformats.org/spreadsheetml/2006/main">2410.2723765630917</v>
      </c>
      <c xmlns="http://schemas.openxmlformats.org/spreadsheetml/2006/main" r="G92" s="157">
        <f xmlns="http://schemas.openxmlformats.org/spreadsheetml/2006/main" t="shared" si="6"/>
        <v xmlns="http://schemas.openxmlformats.org/spreadsheetml/2006/main">803.42412552103053</v>
      </c>
      <c xmlns="http://schemas.openxmlformats.org/spreadsheetml/2006/main" r="H92" s="123">
        <v xmlns="http://schemas.openxmlformats.org/spreadsheetml/2006/main">658</v>
      </c>
      <c xmlns="http://schemas.openxmlformats.org/spreadsheetml/2006/main" r="I92" s="125">
        <f xmlns="http://schemas.openxmlformats.org/spreadsheetml/2006/main" t="shared" si="7"/>
        <v xmlns="http://schemas.openxmlformats.org/spreadsheetml/2006/main">145.42412552103053</v>
      </c>
    </row>
    <row xmlns:x14ac="http://schemas.microsoft.com/office/spreadsheetml/2009/9/ac" xmlns="http://schemas.openxmlformats.org/spreadsheetml/2006/main" r="93" spans="1:9" ht="12" customHeight="1" x14ac:dyDescent="0.2">
      <c xmlns="http://schemas.openxmlformats.org/spreadsheetml/2006/main" r="A93" s="121" t="s">
        <v xmlns="http://schemas.openxmlformats.org/spreadsheetml/2006/main">1065</v>
      </c>
      <c xmlns="http://schemas.openxmlformats.org/spreadsheetml/2006/main" r="B93" s="122" t="s">
        <v xmlns="http://schemas.openxmlformats.org/spreadsheetml/2006/main">1066</v>
      </c>
      <c xmlns="http://schemas.openxmlformats.org/spreadsheetml/2006/main" r="C93" s="122" t="s">
        <v xmlns="http://schemas.openxmlformats.org/spreadsheetml/2006/main">1067</v>
      </c>
      <c xmlns="http://schemas.openxmlformats.org/spreadsheetml/2006/main" r="D93" s="155">
        <v xmlns="http://schemas.openxmlformats.org/spreadsheetml/2006/main">0.27300000000000002</v>
      </c>
      <c xmlns="http://schemas.openxmlformats.org/spreadsheetml/2006/main" r="E93" s="155">
        <f xmlns="http://schemas.openxmlformats.org/spreadsheetml/2006/main" t="shared" si="4"/>
        <v xmlns="http://schemas.openxmlformats.org/spreadsheetml/2006/main">0.27344873638791861</v>
      </c>
      <c xmlns="http://schemas.openxmlformats.org/spreadsheetml/2006/main" r="F93" s="156">
        <f xmlns="http://schemas.openxmlformats.org/spreadsheetml/2006/main" t="shared" si="5"/>
        <v xmlns="http://schemas.openxmlformats.org/spreadsheetml/2006/main">50615.719907824925</v>
      </c>
      <c xmlns="http://schemas.openxmlformats.org/spreadsheetml/2006/main" r="G93" s="157">
        <f xmlns="http://schemas.openxmlformats.org/spreadsheetml/2006/main" t="shared" si="6"/>
        <v xmlns="http://schemas.openxmlformats.org/spreadsheetml/2006/main">16871.906635941643</v>
      </c>
      <c xmlns="http://schemas.openxmlformats.org/spreadsheetml/2006/main" r="H93" s="123">
        <v xmlns="http://schemas.openxmlformats.org/spreadsheetml/2006/main">14426</v>
      </c>
      <c xmlns="http://schemas.openxmlformats.org/spreadsheetml/2006/main" r="I93" s="125">
        <f xmlns="http://schemas.openxmlformats.org/spreadsheetml/2006/main" t="shared" si="7"/>
        <v xmlns="http://schemas.openxmlformats.org/spreadsheetml/2006/main">2445.9066359416429</v>
      </c>
    </row>
    <row xmlns:x14ac="http://schemas.microsoft.com/office/spreadsheetml/2009/9/ac" xmlns="http://schemas.openxmlformats.org/spreadsheetml/2006/main" r="94" spans="1:9" ht="12" customHeight="1" x14ac:dyDescent="0.2">
      <c xmlns="http://schemas.openxmlformats.org/spreadsheetml/2006/main" r="A94" s="121" t="s">
        <v xmlns="http://schemas.openxmlformats.org/spreadsheetml/2006/main">1068</v>
      </c>
      <c xmlns="http://schemas.openxmlformats.org/spreadsheetml/2006/main" r="B94" s="127" t="s">
        <v xmlns="http://schemas.openxmlformats.org/spreadsheetml/2006/main">1069</v>
      </c>
      <c xmlns="http://schemas.openxmlformats.org/spreadsheetml/2006/main" r="C94" s="127" t="s">
        <v xmlns="http://schemas.openxmlformats.org/spreadsheetml/2006/main">1070</v>
      </c>
      <c xmlns="http://schemas.openxmlformats.org/spreadsheetml/2006/main" r="D94" s="155">
        <v xmlns="http://schemas.openxmlformats.org/spreadsheetml/2006/main">2E-3</v>
      </c>
      <c xmlns="http://schemas.openxmlformats.org/spreadsheetml/2006/main" r="E94" s="155">
        <f xmlns="http://schemas.openxmlformats.org/spreadsheetml/2006/main" t="shared" si="4"/>
        <v xmlns="http://schemas.openxmlformats.org/spreadsheetml/2006/main">2.0032874460653377E-3</v>
      </c>
      <c xmlns="http://schemas.openxmlformats.org/spreadsheetml/2006/main" r="F94" s="156">
        <f xmlns="http://schemas.openxmlformats.org/spreadsheetml/2006/main" t="shared" si="5"/>
        <v xmlns="http://schemas.openxmlformats.org/spreadsheetml/2006/main">370.81113485586025</v>
      </c>
      <c xmlns="http://schemas.openxmlformats.org/spreadsheetml/2006/main" r="G94" s="157">
        <f xmlns="http://schemas.openxmlformats.org/spreadsheetml/2006/main" t="shared" si="6"/>
        <v xmlns="http://schemas.openxmlformats.org/spreadsheetml/2006/main">123.60371161862008</v>
      </c>
      <c xmlns="http://schemas.openxmlformats.org/spreadsheetml/2006/main" r="H94" s="123">
        <v xmlns="http://schemas.openxmlformats.org/spreadsheetml/2006/main">55</v>
      </c>
      <c xmlns="http://schemas.openxmlformats.org/spreadsheetml/2006/main" r="I94" s="125">
        <f xmlns="http://schemas.openxmlformats.org/spreadsheetml/2006/main" t="shared" si="7"/>
        <v xmlns="http://schemas.openxmlformats.org/spreadsheetml/2006/main">68.603711618620082</v>
      </c>
    </row>
    <row xmlns:x14ac="http://schemas.microsoft.com/office/spreadsheetml/2009/9/ac" xmlns="http://schemas.openxmlformats.org/spreadsheetml/2006/main" r="95" spans="1:9" ht="12" customHeight="1" x14ac:dyDescent="0.2">
      <c xmlns="http://schemas.openxmlformats.org/spreadsheetml/2006/main" r="A95" s="121" t="s">
        <v xmlns="http://schemas.openxmlformats.org/spreadsheetml/2006/main">1071</v>
      </c>
      <c xmlns="http://schemas.openxmlformats.org/spreadsheetml/2006/main" r="B95" s="122" t="s">
        <v xmlns="http://schemas.openxmlformats.org/spreadsheetml/2006/main">1072</v>
      </c>
      <c xmlns="http://schemas.openxmlformats.org/spreadsheetml/2006/main" r="C95" s="122" t="s">
        <v xmlns="http://schemas.openxmlformats.org/spreadsheetml/2006/main">1073</v>
      </c>
      <c xmlns="http://schemas.openxmlformats.org/spreadsheetml/2006/main" r="D95" s="155">
        <v xmlns="http://schemas.openxmlformats.org/spreadsheetml/2006/main">2E-3</v>
      </c>
      <c xmlns="http://schemas.openxmlformats.org/spreadsheetml/2006/main" r="E95" s="155">
        <f xmlns="http://schemas.openxmlformats.org/spreadsheetml/2006/main" t="shared" si="4"/>
        <v xmlns="http://schemas.openxmlformats.org/spreadsheetml/2006/main">2.0032874460653377E-3</v>
      </c>
      <c xmlns="http://schemas.openxmlformats.org/spreadsheetml/2006/main" r="F95" s="156">
        <f xmlns="http://schemas.openxmlformats.org/spreadsheetml/2006/main" t="shared" si="5"/>
        <v xmlns="http://schemas.openxmlformats.org/spreadsheetml/2006/main">370.81113485586025</v>
      </c>
      <c xmlns="http://schemas.openxmlformats.org/spreadsheetml/2006/main" r="G95" s="157">
        <f xmlns="http://schemas.openxmlformats.org/spreadsheetml/2006/main" t="shared" si="6"/>
        <v xmlns="http://schemas.openxmlformats.org/spreadsheetml/2006/main">123.60371161862008</v>
      </c>
      <c xmlns="http://schemas.openxmlformats.org/spreadsheetml/2006/main" r="H95" s="123">
        <v xmlns="http://schemas.openxmlformats.org/spreadsheetml/2006/main">55</v>
      </c>
      <c xmlns="http://schemas.openxmlformats.org/spreadsheetml/2006/main" r="I95" s="125">
        <f xmlns="http://schemas.openxmlformats.org/spreadsheetml/2006/main" t="shared" si="7"/>
        <v xmlns="http://schemas.openxmlformats.org/spreadsheetml/2006/main">68.603711618620082</v>
      </c>
    </row>
    <row xmlns:x14ac="http://schemas.microsoft.com/office/spreadsheetml/2009/9/ac" xmlns="http://schemas.openxmlformats.org/spreadsheetml/2006/main" r="96" spans="1:9" ht="12" customHeight="1" x14ac:dyDescent="0.2">
      <c xmlns="http://schemas.openxmlformats.org/spreadsheetml/2006/main" r="A96" s="121" t="s">
        <v xmlns="http://schemas.openxmlformats.org/spreadsheetml/2006/main">1074</v>
      </c>
      <c xmlns="http://schemas.openxmlformats.org/spreadsheetml/2006/main" r="B96" s="122" t="s">
        <v xmlns="http://schemas.openxmlformats.org/spreadsheetml/2006/main">1075</v>
      </c>
      <c xmlns="http://schemas.openxmlformats.org/spreadsheetml/2006/main" r="C96" s="122" t="s">
        <v xmlns="http://schemas.openxmlformats.org/spreadsheetml/2006/main">1076</v>
      </c>
      <c xmlns="http://schemas.openxmlformats.org/spreadsheetml/2006/main" r="D96" s="155">
        <v xmlns="http://schemas.openxmlformats.org/spreadsheetml/2006/main">4.7E-2</v>
      </c>
      <c xmlns="http://schemas.openxmlformats.org/spreadsheetml/2006/main" r="E96" s="155">
        <f xmlns="http://schemas.openxmlformats.org/spreadsheetml/2006/main" t="shared" si="4"/>
        <v xmlns="http://schemas.openxmlformats.org/spreadsheetml/2006/main">4.7077254982535434E-2</v>
      </c>
      <c xmlns="http://schemas.openxmlformats.org/spreadsheetml/2006/main" r="F96" s="156">
        <f xmlns="http://schemas.openxmlformats.org/spreadsheetml/2006/main" t="shared" si="5"/>
        <v xmlns="http://schemas.openxmlformats.org/spreadsheetml/2006/main">8714.0616691127143</v>
      </c>
      <c xmlns="http://schemas.openxmlformats.org/spreadsheetml/2006/main" r="G96" s="157">
        <f xmlns="http://schemas.openxmlformats.org/spreadsheetml/2006/main" t="shared" si="6"/>
        <v xmlns="http://schemas.openxmlformats.org/spreadsheetml/2006/main">2904.6872230375716</v>
      </c>
      <c xmlns="http://schemas.openxmlformats.org/spreadsheetml/2006/main" r="H96" s="123">
        <v xmlns="http://schemas.openxmlformats.org/spreadsheetml/2006/main">2085</v>
      </c>
      <c xmlns="http://schemas.openxmlformats.org/spreadsheetml/2006/main" r="I96" s="125">
        <f xmlns="http://schemas.openxmlformats.org/spreadsheetml/2006/main" t="shared" si="7"/>
        <v xmlns="http://schemas.openxmlformats.org/spreadsheetml/2006/main">819.68722303757158</v>
      </c>
    </row>
    <row xmlns:x14ac="http://schemas.microsoft.com/office/spreadsheetml/2009/9/ac" xmlns="http://schemas.openxmlformats.org/spreadsheetml/2006/main" r="97" spans="1:9" ht="12" customHeight="1" x14ac:dyDescent="0.2">
      <c xmlns="http://schemas.openxmlformats.org/spreadsheetml/2006/main" r="A97" s="121" t="s">
        <v xmlns="http://schemas.openxmlformats.org/spreadsheetml/2006/main">1077</v>
      </c>
      <c xmlns="http://schemas.openxmlformats.org/spreadsheetml/2006/main" r="B97" s="122"/>
      <c xmlns="http://schemas.openxmlformats.org/spreadsheetml/2006/main" r="C97" s="122"/>
      <c xmlns="http://schemas.openxmlformats.org/spreadsheetml/2006/main" r="D97" s="155">
        <v xmlns="http://schemas.openxmlformats.org/spreadsheetml/2006/main">4.2000000000000003E-2</v>
      </c>
      <c xmlns="http://schemas.openxmlformats.org/spreadsheetml/2006/main" r="E97" s="155">
        <f xmlns="http://schemas.openxmlformats.org/spreadsheetml/2006/main" t="shared" si="4"/>
        <v xmlns="http://schemas.openxmlformats.org/spreadsheetml/2006/main">4.2069036367372095E-2</v>
      </c>
      <c xmlns="http://schemas.openxmlformats.org/spreadsheetml/2006/main" r="F97" s="156">
        <f xmlns="http://schemas.openxmlformats.org/spreadsheetml/2006/main" t="shared" si="5"/>
        <v xmlns="http://schemas.openxmlformats.org/spreadsheetml/2006/main">7787.0338319730654</v>
      </c>
      <c xmlns="http://schemas.openxmlformats.org/spreadsheetml/2006/main" r="G97" s="157">
        <f xmlns="http://schemas.openxmlformats.org/spreadsheetml/2006/main" t="shared" si="6"/>
        <v xmlns="http://schemas.openxmlformats.org/spreadsheetml/2006/main">2595.6779439910219</v>
      </c>
      <c xmlns="http://schemas.openxmlformats.org/spreadsheetml/2006/main" r="H97" s="123">
        <v xmlns="http://schemas.openxmlformats.org/spreadsheetml/2006/main">0</v>
      </c>
      <c xmlns="http://schemas.openxmlformats.org/spreadsheetml/2006/main" r="I97" s="125">
        <v xmlns="http://schemas.openxmlformats.org/spreadsheetml/2006/main">0</v>
      </c>
    </row>
    <row xmlns:x14ac="http://schemas.microsoft.com/office/spreadsheetml/2009/9/ac" xmlns="http://schemas.openxmlformats.org/spreadsheetml/2006/main" r="98" spans="1:9" ht="12" customHeight="1" x14ac:dyDescent="0.2">
      <c xmlns="http://schemas.openxmlformats.org/spreadsheetml/2006/main" r="A98" s="121" t="s">
        <v xmlns="http://schemas.openxmlformats.org/spreadsheetml/2006/main">1078</v>
      </c>
      <c xmlns="http://schemas.openxmlformats.org/spreadsheetml/2006/main" r="B98" s="122" t="s">
        <v xmlns="http://schemas.openxmlformats.org/spreadsheetml/2006/main">1079</v>
      </c>
      <c xmlns="http://schemas.openxmlformats.org/spreadsheetml/2006/main" r="C98" s="122" t="s">
        <v xmlns="http://schemas.openxmlformats.org/spreadsheetml/2006/main">1080</v>
      </c>
      <c xmlns="http://schemas.openxmlformats.org/spreadsheetml/2006/main" r="D98" s="155">
        <v xmlns="http://schemas.openxmlformats.org/spreadsheetml/2006/main">1E-3</v>
      </c>
      <c xmlns="http://schemas.openxmlformats.org/spreadsheetml/2006/main" r="E98" s="155">
        <f xmlns="http://schemas.openxmlformats.org/spreadsheetml/2006/main" t="shared" si="4"/>
        <v xmlns="http://schemas.openxmlformats.org/spreadsheetml/2006/main">1.0016437230326689E-3</v>
      </c>
      <c xmlns="http://schemas.openxmlformats.org/spreadsheetml/2006/main" r="F98" s="156">
        <f xmlns="http://schemas.openxmlformats.org/spreadsheetml/2006/main" t="shared" si="5"/>
        <v xmlns="http://schemas.openxmlformats.org/spreadsheetml/2006/main">185.40556742793012</v>
      </c>
      <c xmlns="http://schemas.openxmlformats.org/spreadsheetml/2006/main" r="G98" s="157">
        <f xmlns="http://schemas.openxmlformats.org/spreadsheetml/2006/main" t="shared" si="6"/>
        <v xmlns="http://schemas.openxmlformats.org/spreadsheetml/2006/main">61.801855809310041</v>
      </c>
      <c xmlns="http://schemas.openxmlformats.org/spreadsheetml/2006/main" r="H98" s="123">
        <v xmlns="http://schemas.openxmlformats.org/spreadsheetml/2006/main">55</v>
      </c>
      <c xmlns="http://schemas.openxmlformats.org/spreadsheetml/2006/main" r="I98" s="125">
        <f xmlns="http://schemas.openxmlformats.org/spreadsheetml/2006/main" t="shared" si="7"/>
        <v xmlns="http://schemas.openxmlformats.org/spreadsheetml/2006/main">6.801855809310041</v>
      </c>
    </row>
    <row xmlns:x14ac="http://schemas.microsoft.com/office/spreadsheetml/2009/9/ac" xmlns="http://schemas.openxmlformats.org/spreadsheetml/2006/main" r="99" spans="1:9" ht="12" customHeight="1" x14ac:dyDescent="0.2">
      <c xmlns="http://schemas.openxmlformats.org/spreadsheetml/2006/main" r="A99" s="121" t="s">
        <v xmlns="http://schemas.openxmlformats.org/spreadsheetml/2006/main">1081</v>
      </c>
      <c xmlns="http://schemas.openxmlformats.org/spreadsheetml/2006/main" r="B99" s="122" t="s">
        <v xmlns="http://schemas.openxmlformats.org/spreadsheetml/2006/main">1082</v>
      </c>
      <c xmlns="http://schemas.openxmlformats.org/spreadsheetml/2006/main" r="C99" s="122" t="s">
        <v xmlns="http://schemas.openxmlformats.org/spreadsheetml/2006/main">1083</v>
      </c>
      <c xmlns="http://schemas.openxmlformats.org/spreadsheetml/2006/main" r="D99" s="155">
        <v xmlns="http://schemas.openxmlformats.org/spreadsheetml/2006/main">1E-3</v>
      </c>
      <c xmlns="http://schemas.openxmlformats.org/spreadsheetml/2006/main" r="E99" s="155">
        <f xmlns="http://schemas.openxmlformats.org/spreadsheetml/2006/main" t="shared" si="4"/>
        <v xmlns="http://schemas.openxmlformats.org/spreadsheetml/2006/main">1.0016437230326689E-3</v>
      </c>
      <c xmlns="http://schemas.openxmlformats.org/spreadsheetml/2006/main" r="F99" s="156">
        <f xmlns="http://schemas.openxmlformats.org/spreadsheetml/2006/main" t="shared" si="5"/>
        <v xmlns="http://schemas.openxmlformats.org/spreadsheetml/2006/main">185.40556742793012</v>
      </c>
      <c xmlns="http://schemas.openxmlformats.org/spreadsheetml/2006/main" r="G99" s="157">
        <f xmlns="http://schemas.openxmlformats.org/spreadsheetml/2006/main" t="shared" si="6"/>
        <v xmlns="http://schemas.openxmlformats.org/spreadsheetml/2006/main">61.801855809310041</v>
      </c>
      <c xmlns="http://schemas.openxmlformats.org/spreadsheetml/2006/main" r="H99" s="123">
        <v xmlns="http://schemas.openxmlformats.org/spreadsheetml/2006/main">55</v>
      </c>
      <c xmlns="http://schemas.openxmlformats.org/spreadsheetml/2006/main" r="I99" s="125">
        <f xmlns="http://schemas.openxmlformats.org/spreadsheetml/2006/main" t="shared" si="7"/>
        <v xmlns="http://schemas.openxmlformats.org/spreadsheetml/2006/main">6.801855809310041</v>
      </c>
    </row>
    <row xmlns:x14ac="http://schemas.microsoft.com/office/spreadsheetml/2009/9/ac" xmlns="http://schemas.openxmlformats.org/spreadsheetml/2006/main" r="100" spans="1:9" ht="12" customHeight="1" x14ac:dyDescent="0.2">
      <c xmlns="http://schemas.openxmlformats.org/spreadsheetml/2006/main" r="A100" s="121" t="s">
        <v xmlns="http://schemas.openxmlformats.org/spreadsheetml/2006/main">1084</v>
      </c>
      <c xmlns="http://schemas.openxmlformats.org/spreadsheetml/2006/main" r="B100" s="122" t="s">
        <v xmlns="http://schemas.openxmlformats.org/spreadsheetml/2006/main">1085</v>
      </c>
      <c xmlns="http://schemas.openxmlformats.org/spreadsheetml/2006/main" r="C100" s="122" t="s">
        <v xmlns="http://schemas.openxmlformats.org/spreadsheetml/2006/main">1086</v>
      </c>
      <c xmlns="http://schemas.openxmlformats.org/spreadsheetml/2006/main" r="D100" s="155">
        <v xmlns="http://schemas.openxmlformats.org/spreadsheetml/2006/main">0.14199999999999999</v>
      </c>
      <c xmlns="http://schemas.openxmlformats.org/spreadsheetml/2006/main" r="E100" s="155">
        <f xmlns="http://schemas.openxmlformats.org/spreadsheetml/2006/main" t="shared" si="4"/>
        <v xmlns="http://schemas.openxmlformats.org/spreadsheetml/2006/main">0.14223340867063897</v>
      </c>
      <c xmlns="http://schemas.openxmlformats.org/spreadsheetml/2006/main" r="F100" s="156">
        <f xmlns="http://schemas.openxmlformats.org/spreadsheetml/2006/main" t="shared" si="5"/>
        <v xmlns="http://schemas.openxmlformats.org/spreadsheetml/2006/main">26327.590574766076</v>
      </c>
      <c xmlns="http://schemas.openxmlformats.org/spreadsheetml/2006/main" r="G100" s="157">
        <f xmlns="http://schemas.openxmlformats.org/spreadsheetml/2006/main" t="shared" si="6"/>
        <v xmlns="http://schemas.openxmlformats.org/spreadsheetml/2006/main">8775.863524922026</v>
      </c>
      <c xmlns="http://schemas.openxmlformats.org/spreadsheetml/2006/main" r="H100" s="123">
        <v xmlns="http://schemas.openxmlformats.org/spreadsheetml/2006/main">7076</v>
      </c>
      <c xmlns="http://schemas.openxmlformats.org/spreadsheetml/2006/main" r="I100" s="125">
        <f xmlns="http://schemas.openxmlformats.org/spreadsheetml/2006/main" t="shared" si="7"/>
        <v xmlns="http://schemas.openxmlformats.org/spreadsheetml/2006/main">1699.863524922026</v>
      </c>
    </row>
    <row xmlns:x14ac="http://schemas.microsoft.com/office/spreadsheetml/2009/9/ac" xmlns="http://schemas.openxmlformats.org/spreadsheetml/2006/main" r="101" spans="1:9" ht="12" customHeight="1" x14ac:dyDescent="0.2">
      <c xmlns="http://schemas.openxmlformats.org/spreadsheetml/2006/main" r="A101" s="121" t="s">
        <v xmlns="http://schemas.openxmlformats.org/spreadsheetml/2006/main">1087</v>
      </c>
      <c xmlns="http://schemas.openxmlformats.org/spreadsheetml/2006/main" r="B101" s="122" t="s">
        <v xmlns="http://schemas.openxmlformats.org/spreadsheetml/2006/main">1088</v>
      </c>
      <c xmlns="http://schemas.openxmlformats.org/spreadsheetml/2006/main" r="C101" s="122" t="s">
        <v xmlns="http://schemas.openxmlformats.org/spreadsheetml/2006/main">1089</v>
      </c>
      <c xmlns="http://schemas.openxmlformats.org/spreadsheetml/2006/main" r="D101" s="155">
        <v xmlns="http://schemas.openxmlformats.org/spreadsheetml/2006/main">8.9999999999999993E-3</v>
      </c>
      <c xmlns="http://schemas.openxmlformats.org/spreadsheetml/2006/main" r="E101" s="155">
        <f xmlns="http://schemas.openxmlformats.org/spreadsheetml/2006/main" t="shared" si="4"/>
        <v xmlns="http://schemas.openxmlformats.org/spreadsheetml/2006/main">9.0147935072940194E-3</v>
      </c>
      <c xmlns="http://schemas.openxmlformats.org/spreadsheetml/2006/main" r="F101" s="156">
        <f xmlns="http://schemas.openxmlformats.org/spreadsheetml/2006/main" t="shared" si="5"/>
        <v xmlns="http://schemas.openxmlformats.org/spreadsheetml/2006/main">1668.650106851371</v>
      </c>
      <c xmlns="http://schemas.openxmlformats.org/spreadsheetml/2006/main" r="G101" s="157">
        <f xmlns="http://schemas.openxmlformats.org/spreadsheetml/2006/main" t="shared" si="6"/>
        <v xmlns="http://schemas.openxmlformats.org/spreadsheetml/2006/main">556.21670228379037</v>
      </c>
      <c xmlns="http://schemas.openxmlformats.org/spreadsheetml/2006/main" r="H101" s="123">
        <v xmlns="http://schemas.openxmlformats.org/spreadsheetml/2006/main">494</v>
      </c>
      <c xmlns="http://schemas.openxmlformats.org/spreadsheetml/2006/main" r="I101" s="125">
        <f xmlns="http://schemas.openxmlformats.org/spreadsheetml/2006/main" t="shared" si="7"/>
        <v xmlns="http://schemas.openxmlformats.org/spreadsheetml/2006/main">62.216702283790369</v>
      </c>
    </row>
    <row xmlns:x14ac="http://schemas.microsoft.com/office/spreadsheetml/2009/9/ac" xmlns="http://schemas.openxmlformats.org/spreadsheetml/2006/main" r="102" spans="1:9" ht="12" customHeight="1" x14ac:dyDescent="0.2">
      <c xmlns="http://schemas.openxmlformats.org/spreadsheetml/2006/main" r="A102" s="121" t="s">
        <v xmlns="http://schemas.openxmlformats.org/spreadsheetml/2006/main">1090</v>
      </c>
      <c xmlns="http://schemas.openxmlformats.org/spreadsheetml/2006/main" r="B102" s="122" t="s">
        <v xmlns="http://schemas.openxmlformats.org/spreadsheetml/2006/main">1091</v>
      </c>
      <c xmlns="http://schemas.openxmlformats.org/spreadsheetml/2006/main" r="C102" s="122" t="s">
        <v xmlns="http://schemas.openxmlformats.org/spreadsheetml/2006/main">1092</v>
      </c>
      <c xmlns="http://schemas.openxmlformats.org/spreadsheetml/2006/main" r="D102" s="155">
        <v xmlns="http://schemas.openxmlformats.org/spreadsheetml/2006/main">7.2999999999999995E-2</v>
      </c>
      <c xmlns="http://schemas.openxmlformats.org/spreadsheetml/2006/main" r="E102" s="155">
        <f xmlns="http://schemas.openxmlformats.org/spreadsheetml/2006/main" t="shared" si="4"/>
        <v xmlns="http://schemas.openxmlformats.org/spreadsheetml/2006/main">7.3119991781384827E-2</v>
      </c>
      <c xmlns="http://schemas.openxmlformats.org/spreadsheetml/2006/main" r="F102" s="156">
        <f xmlns="http://schemas.openxmlformats.org/spreadsheetml/2006/main" t="shared" si="5"/>
        <v xmlns="http://schemas.openxmlformats.org/spreadsheetml/2006/main">13534.6064222389</v>
      </c>
      <c xmlns="http://schemas.openxmlformats.org/spreadsheetml/2006/main" r="G102" s="157">
        <f xmlns="http://schemas.openxmlformats.org/spreadsheetml/2006/main" t="shared" si="6"/>
        <v xmlns="http://schemas.openxmlformats.org/spreadsheetml/2006/main">4511.5354740796329</v>
      </c>
      <c xmlns="http://schemas.openxmlformats.org/spreadsheetml/2006/main" r="H102" s="123">
        <v xmlns="http://schemas.openxmlformats.org/spreadsheetml/2006/main">3566</v>
      </c>
      <c xmlns="http://schemas.openxmlformats.org/spreadsheetml/2006/main" r="I102" s="125">
        <f xmlns="http://schemas.openxmlformats.org/spreadsheetml/2006/main" t="shared" si="7"/>
        <v xmlns="http://schemas.openxmlformats.org/spreadsheetml/2006/main">945.53547407963288</v>
      </c>
    </row>
    <row xmlns:x14ac="http://schemas.microsoft.com/office/spreadsheetml/2009/9/ac" xmlns="http://schemas.openxmlformats.org/spreadsheetml/2006/main" r="103" spans="1:9" ht="12" customHeight="1" x14ac:dyDescent="0.2">
      <c xmlns="http://schemas.openxmlformats.org/spreadsheetml/2006/main" r="A103" s="121" t="s">
        <v xmlns="http://schemas.openxmlformats.org/spreadsheetml/2006/main">1093</v>
      </c>
      <c xmlns="http://schemas.openxmlformats.org/spreadsheetml/2006/main" r="B103" s="122" t="s">
        <v xmlns="http://schemas.openxmlformats.org/spreadsheetml/2006/main">1094</v>
      </c>
      <c xmlns="http://schemas.openxmlformats.org/spreadsheetml/2006/main" r="C103" s="122" t="s">
        <v xmlns="http://schemas.openxmlformats.org/spreadsheetml/2006/main">1095</v>
      </c>
      <c xmlns="http://schemas.openxmlformats.org/spreadsheetml/2006/main" r="D103" s="155">
        <v xmlns="http://schemas.openxmlformats.org/spreadsheetml/2006/main">8.1000000000000003E-2</v>
      </c>
      <c xmlns="http://schemas.openxmlformats.org/spreadsheetml/2006/main" r="E103" s="155">
        <f xmlns="http://schemas.openxmlformats.org/spreadsheetml/2006/main" t="shared" si="4"/>
        <v xmlns="http://schemas.openxmlformats.org/spreadsheetml/2006/main">8.1133141565646175E-2</v>
      </c>
      <c xmlns="http://schemas.openxmlformats.org/spreadsheetml/2006/main" r="F103" s="156">
        <f xmlns="http://schemas.openxmlformats.org/spreadsheetml/2006/main" t="shared" si="5"/>
        <v xmlns="http://schemas.openxmlformats.org/spreadsheetml/2006/main">15017.850961662338</v>
      </c>
      <c xmlns="http://schemas.openxmlformats.org/spreadsheetml/2006/main" r="G103" s="157">
        <f xmlns="http://schemas.openxmlformats.org/spreadsheetml/2006/main" t="shared" si="6"/>
        <v xmlns="http://schemas.openxmlformats.org/spreadsheetml/2006/main">5005.9503205541123</v>
      </c>
      <c xmlns="http://schemas.openxmlformats.org/spreadsheetml/2006/main" r="H103" s="123">
        <v xmlns="http://schemas.openxmlformats.org/spreadsheetml/2006/main">4937</v>
      </c>
      <c xmlns="http://schemas.openxmlformats.org/spreadsheetml/2006/main" r="I103" s="125">
        <f xmlns="http://schemas.openxmlformats.org/spreadsheetml/2006/main" t="shared" si="7"/>
        <v xmlns="http://schemas.openxmlformats.org/spreadsheetml/2006/main">68.950320554112295</v>
      </c>
    </row>
    <row xmlns:x14ac="http://schemas.microsoft.com/office/spreadsheetml/2009/9/ac" xmlns="http://schemas.openxmlformats.org/spreadsheetml/2006/main" r="104" spans="1:9" ht="12" customHeight="1" x14ac:dyDescent="0.2">
      <c xmlns="http://schemas.openxmlformats.org/spreadsheetml/2006/main" r="A104" s="121" t="s">
        <v xmlns="http://schemas.openxmlformats.org/spreadsheetml/2006/main">1096</v>
      </c>
      <c xmlns="http://schemas.openxmlformats.org/spreadsheetml/2006/main" r="B104" s="122" t="s">
        <v xmlns="http://schemas.openxmlformats.org/spreadsheetml/2006/main">1097</v>
      </c>
      <c xmlns="http://schemas.openxmlformats.org/spreadsheetml/2006/main" r="C104" s="122" t="s">
        <v xmlns="http://schemas.openxmlformats.org/spreadsheetml/2006/main">1098</v>
      </c>
      <c xmlns="http://schemas.openxmlformats.org/spreadsheetml/2006/main" r="D104" s="155">
        <v xmlns="http://schemas.openxmlformats.org/spreadsheetml/2006/main">3.0000000000000001E-3</v>
      </c>
      <c xmlns="http://schemas.openxmlformats.org/spreadsheetml/2006/main" r="E104" s="155">
        <f xmlns="http://schemas.openxmlformats.org/spreadsheetml/2006/main" t="shared" si="4"/>
        <v xmlns="http://schemas.openxmlformats.org/spreadsheetml/2006/main">3.0049311690980066E-3</v>
      </c>
      <c xmlns="http://schemas.openxmlformats.org/spreadsheetml/2006/main" r="F104" s="156">
        <f xmlns="http://schemas.openxmlformats.org/spreadsheetml/2006/main" t="shared" si="5"/>
        <v xmlns="http://schemas.openxmlformats.org/spreadsheetml/2006/main">556.21670228379037</v>
      </c>
      <c xmlns="http://schemas.openxmlformats.org/spreadsheetml/2006/main" r="G104" s="157">
        <f xmlns="http://schemas.openxmlformats.org/spreadsheetml/2006/main" t="shared" si="6"/>
        <v xmlns="http://schemas.openxmlformats.org/spreadsheetml/2006/main">185.40556742793012</v>
      </c>
      <c xmlns="http://schemas.openxmlformats.org/spreadsheetml/2006/main" r="H104" s="123">
        <v xmlns="http://schemas.openxmlformats.org/spreadsheetml/2006/main">165</v>
      </c>
      <c xmlns="http://schemas.openxmlformats.org/spreadsheetml/2006/main" r="I104" s="125">
        <f xmlns="http://schemas.openxmlformats.org/spreadsheetml/2006/main" t="shared" si="7"/>
        <v xmlns="http://schemas.openxmlformats.org/spreadsheetml/2006/main">20.405567427930123</v>
      </c>
    </row>
    <row xmlns:x14ac="http://schemas.microsoft.com/office/spreadsheetml/2009/9/ac" xmlns="http://schemas.openxmlformats.org/spreadsheetml/2006/main" r="105" spans="1:9" ht="12" customHeight="1" x14ac:dyDescent="0.2">
      <c xmlns="http://schemas.openxmlformats.org/spreadsheetml/2006/main" r="A105" s="121" t="s">
        <v xmlns="http://schemas.openxmlformats.org/spreadsheetml/2006/main">1099</v>
      </c>
      <c xmlns="http://schemas.openxmlformats.org/spreadsheetml/2006/main" r="B105" s="122" t="s">
        <v xmlns="http://schemas.openxmlformats.org/spreadsheetml/2006/main">1100</v>
      </c>
      <c xmlns="http://schemas.openxmlformats.org/spreadsheetml/2006/main" r="C105" s="122" t="s">
        <v xmlns="http://schemas.openxmlformats.org/spreadsheetml/2006/main">1101</v>
      </c>
      <c xmlns="http://schemas.openxmlformats.org/spreadsheetml/2006/main" r="D105" s="155">
        <v xmlns="http://schemas.openxmlformats.org/spreadsheetml/2006/main">2E-3</v>
      </c>
      <c xmlns="http://schemas.openxmlformats.org/spreadsheetml/2006/main" r="E105" s="155">
        <f xmlns="http://schemas.openxmlformats.org/spreadsheetml/2006/main" t="shared" si="4"/>
        <v xmlns="http://schemas.openxmlformats.org/spreadsheetml/2006/main">2.0032874460653377E-3</v>
      </c>
      <c xmlns="http://schemas.openxmlformats.org/spreadsheetml/2006/main" r="F105" s="156">
        <f xmlns="http://schemas.openxmlformats.org/spreadsheetml/2006/main" t="shared" si="5"/>
        <v xmlns="http://schemas.openxmlformats.org/spreadsheetml/2006/main">370.81113485586025</v>
      </c>
      <c xmlns="http://schemas.openxmlformats.org/spreadsheetml/2006/main" r="G105" s="157">
        <f xmlns="http://schemas.openxmlformats.org/spreadsheetml/2006/main" t="shared" si="6"/>
        <v xmlns="http://schemas.openxmlformats.org/spreadsheetml/2006/main">123.60371161862008</v>
      </c>
      <c xmlns="http://schemas.openxmlformats.org/spreadsheetml/2006/main" r="H105" s="123">
        <v xmlns="http://schemas.openxmlformats.org/spreadsheetml/2006/main">55</v>
      </c>
      <c xmlns="http://schemas.openxmlformats.org/spreadsheetml/2006/main" r="I105" s="125">
        <f xmlns="http://schemas.openxmlformats.org/spreadsheetml/2006/main" t="shared" si="7"/>
        <v xmlns="http://schemas.openxmlformats.org/spreadsheetml/2006/main">68.603711618620082</v>
      </c>
    </row>
    <row xmlns:x14ac="http://schemas.microsoft.com/office/spreadsheetml/2009/9/ac" xmlns="http://schemas.openxmlformats.org/spreadsheetml/2006/main" r="106" spans="1:9" ht="12" customHeight="1" x14ac:dyDescent="0.2">
      <c xmlns="http://schemas.openxmlformats.org/spreadsheetml/2006/main" r="A106" s="121" t="s">
        <v xmlns="http://schemas.openxmlformats.org/spreadsheetml/2006/main">1102</v>
      </c>
      <c xmlns="http://schemas.openxmlformats.org/spreadsheetml/2006/main" r="B106" s="122" t="s">
        <v xmlns="http://schemas.openxmlformats.org/spreadsheetml/2006/main">1103</v>
      </c>
      <c xmlns="http://schemas.openxmlformats.org/spreadsheetml/2006/main" r="C106" s="122" t="s">
        <v xmlns="http://schemas.openxmlformats.org/spreadsheetml/2006/main">1104</v>
      </c>
      <c xmlns="http://schemas.openxmlformats.org/spreadsheetml/2006/main" r="D106" s="155">
        <v xmlns="http://schemas.openxmlformats.org/spreadsheetml/2006/main">0.28100000000000003</v>
      </c>
      <c xmlns="http://schemas.openxmlformats.org/spreadsheetml/2006/main" r="E106" s="155">
        <f xmlns="http://schemas.openxmlformats.org/spreadsheetml/2006/main" t="shared" si="4"/>
        <v xmlns="http://schemas.openxmlformats.org/spreadsheetml/2006/main">0.28146188617217999</v>
      </c>
      <c xmlns="http://schemas.openxmlformats.org/spreadsheetml/2006/main" r="F106" s="156">
        <f xmlns="http://schemas.openxmlformats.org/spreadsheetml/2006/main" t="shared" si="5"/>
        <v xmlns="http://schemas.openxmlformats.org/spreadsheetml/2006/main">52098.964447248371</v>
      </c>
      <c xmlns="http://schemas.openxmlformats.org/spreadsheetml/2006/main" r="G106" s="157">
        <f xmlns="http://schemas.openxmlformats.org/spreadsheetml/2006/main" t="shared" si="6"/>
        <v xmlns="http://schemas.openxmlformats.org/spreadsheetml/2006/main">17366.321482416122</v>
      </c>
      <c xmlns="http://schemas.openxmlformats.org/spreadsheetml/2006/main" r="H106" s="123">
        <v xmlns="http://schemas.openxmlformats.org/spreadsheetml/2006/main">13878</v>
      </c>
      <c xmlns="http://schemas.openxmlformats.org/spreadsheetml/2006/main" r="I106" s="125">
        <f xmlns="http://schemas.openxmlformats.org/spreadsheetml/2006/main" t="shared" si="7"/>
        <v xmlns="http://schemas.openxmlformats.org/spreadsheetml/2006/main">3488.3214824161223</v>
      </c>
    </row>
    <row xmlns:x14ac="http://schemas.microsoft.com/office/spreadsheetml/2009/9/ac" xmlns="http://schemas.openxmlformats.org/spreadsheetml/2006/main" r="107" spans="1:9" ht="12" customHeight="1" x14ac:dyDescent="0.2">
      <c xmlns="http://schemas.openxmlformats.org/spreadsheetml/2006/main" r="A107" s="121" t="s">
        <v xmlns="http://schemas.openxmlformats.org/spreadsheetml/2006/main">1105</v>
      </c>
      <c xmlns="http://schemas.openxmlformats.org/spreadsheetml/2006/main" r="B107" s="122" t="s">
        <v xmlns="http://schemas.openxmlformats.org/spreadsheetml/2006/main">1106</v>
      </c>
      <c xmlns="http://schemas.openxmlformats.org/spreadsheetml/2006/main" r="C107" s="122" t="s">
        <v xmlns="http://schemas.openxmlformats.org/spreadsheetml/2006/main">1107</v>
      </c>
      <c xmlns="http://schemas.openxmlformats.org/spreadsheetml/2006/main" r="D107" s="155">
        <v xmlns="http://schemas.openxmlformats.org/spreadsheetml/2006/main">4.0000000000000001E-3</v>
      </c>
      <c xmlns="http://schemas.openxmlformats.org/spreadsheetml/2006/main" r="E107" s="155">
        <f xmlns="http://schemas.openxmlformats.org/spreadsheetml/2006/main" t="shared" si="4"/>
        <v xmlns="http://schemas.openxmlformats.org/spreadsheetml/2006/main">4.0065748921306755E-3</v>
      </c>
      <c xmlns="http://schemas.openxmlformats.org/spreadsheetml/2006/main" r="F107" s="156">
        <f xmlns="http://schemas.openxmlformats.org/spreadsheetml/2006/main" t="shared" si="5"/>
        <v xmlns="http://schemas.openxmlformats.org/spreadsheetml/2006/main">741.62226971172049</v>
      </c>
      <c xmlns="http://schemas.openxmlformats.org/spreadsheetml/2006/main" r="G107" s="157">
        <f xmlns="http://schemas.openxmlformats.org/spreadsheetml/2006/main" t="shared" si="6"/>
        <v xmlns="http://schemas.openxmlformats.org/spreadsheetml/2006/main">247.20742323724016</v>
      </c>
      <c xmlns="http://schemas.openxmlformats.org/spreadsheetml/2006/main" r="H107" s="123">
        <v xmlns="http://schemas.openxmlformats.org/spreadsheetml/2006/main">165</v>
      </c>
      <c xmlns="http://schemas.openxmlformats.org/spreadsheetml/2006/main" r="I107" s="125">
        <f xmlns="http://schemas.openxmlformats.org/spreadsheetml/2006/main" t="shared" si="7"/>
        <v xmlns="http://schemas.openxmlformats.org/spreadsheetml/2006/main">82.207423237240164</v>
      </c>
    </row>
    <row xmlns:x14ac="http://schemas.microsoft.com/office/spreadsheetml/2009/9/ac" xmlns="http://schemas.openxmlformats.org/spreadsheetml/2006/main" r="108" spans="1:9" s="151" customFormat="1" ht="12" customHeight="1" x14ac:dyDescent="0.2">
      <c xmlns="http://schemas.openxmlformats.org/spreadsheetml/2006/main" r="A108" s="121" t="s">
        <v xmlns="http://schemas.openxmlformats.org/spreadsheetml/2006/main">1108</v>
      </c>
      <c xmlns="http://schemas.openxmlformats.org/spreadsheetml/2006/main" r="B108" s="122"/>
      <c xmlns="http://schemas.openxmlformats.org/spreadsheetml/2006/main" r="C108" s="122"/>
      <c xmlns="http://schemas.openxmlformats.org/spreadsheetml/2006/main" r="D108" s="155">
        <v xmlns="http://schemas.openxmlformats.org/spreadsheetml/2006/main">1E-3</v>
      </c>
      <c xmlns="http://schemas.openxmlformats.org/spreadsheetml/2006/main" r="E108" s="155">
        <f xmlns="http://schemas.openxmlformats.org/spreadsheetml/2006/main" t="shared" si="4"/>
        <v xmlns="http://schemas.openxmlformats.org/spreadsheetml/2006/main">1.0016437230326689E-3</v>
      </c>
      <c xmlns="http://schemas.openxmlformats.org/spreadsheetml/2006/main" r="F108" s="156">
        <f xmlns="http://schemas.openxmlformats.org/spreadsheetml/2006/main" t="shared" si="5"/>
        <v xmlns="http://schemas.openxmlformats.org/spreadsheetml/2006/main">185.40556742793012</v>
      </c>
      <c xmlns="http://schemas.openxmlformats.org/spreadsheetml/2006/main" r="G108" s="157">
        <f xmlns="http://schemas.openxmlformats.org/spreadsheetml/2006/main" t="shared" si="6"/>
        <v xmlns="http://schemas.openxmlformats.org/spreadsheetml/2006/main">61.801855809310041</v>
      </c>
      <c xmlns="http://schemas.openxmlformats.org/spreadsheetml/2006/main" r="H108" s="123">
        <v xmlns="http://schemas.openxmlformats.org/spreadsheetml/2006/main">0</v>
      </c>
      <c xmlns="http://schemas.openxmlformats.org/spreadsheetml/2006/main" r="I108" s="125">
        <v xmlns="http://schemas.openxmlformats.org/spreadsheetml/2006/main">0</v>
      </c>
    </row>
    <row xmlns:x14ac="http://schemas.microsoft.com/office/spreadsheetml/2009/9/ac" xmlns="http://schemas.openxmlformats.org/spreadsheetml/2006/main" r="109" spans="1:9" ht="12" customHeight="1" x14ac:dyDescent="0.2">
      <c xmlns="http://schemas.openxmlformats.org/spreadsheetml/2006/main" r="A109" s="121" t="s">
        <v xmlns="http://schemas.openxmlformats.org/spreadsheetml/2006/main">1109</v>
      </c>
      <c xmlns="http://schemas.openxmlformats.org/spreadsheetml/2006/main" r="B109" s="122" t="s">
        <v xmlns="http://schemas.openxmlformats.org/spreadsheetml/2006/main">1110</v>
      </c>
      <c xmlns="http://schemas.openxmlformats.org/spreadsheetml/2006/main" r="C109" s="122" t="s">
        <v xmlns="http://schemas.openxmlformats.org/spreadsheetml/2006/main">1111</v>
      </c>
      <c xmlns="http://schemas.openxmlformats.org/spreadsheetml/2006/main" r="D109" s="155">
        <v xmlns="http://schemas.openxmlformats.org/spreadsheetml/2006/main">1.6E-2</v>
      </c>
      <c xmlns="http://schemas.openxmlformats.org/spreadsheetml/2006/main" r="E109" s="155">
        <f xmlns="http://schemas.openxmlformats.org/spreadsheetml/2006/main" t="shared" si="4"/>
        <v xmlns="http://schemas.openxmlformats.org/spreadsheetml/2006/main">1.6026299568522702E-2</v>
      </c>
      <c xmlns="http://schemas.openxmlformats.org/spreadsheetml/2006/main" r="F109" s="156">
        <f xmlns="http://schemas.openxmlformats.org/spreadsheetml/2006/main" t="shared" si="5"/>
        <v xmlns="http://schemas.openxmlformats.org/spreadsheetml/2006/main">2966.489078846882</v>
      </c>
      <c xmlns="http://schemas.openxmlformats.org/spreadsheetml/2006/main" r="G109" s="157">
        <f xmlns="http://schemas.openxmlformats.org/spreadsheetml/2006/main" t="shared" si="6"/>
        <v xmlns="http://schemas.openxmlformats.org/spreadsheetml/2006/main">988.82969294896066</v>
      </c>
      <c xmlns="http://schemas.openxmlformats.org/spreadsheetml/2006/main" r="H109" s="123">
        <v xmlns="http://schemas.openxmlformats.org/spreadsheetml/2006/main">933</v>
      </c>
      <c xmlns="http://schemas.openxmlformats.org/spreadsheetml/2006/main" r="I109" s="125">
        <f xmlns="http://schemas.openxmlformats.org/spreadsheetml/2006/main" t="shared" si="7"/>
        <v xmlns="http://schemas.openxmlformats.org/spreadsheetml/2006/main">55.829692948960655</v>
      </c>
    </row>
    <row xmlns:x14ac="http://schemas.microsoft.com/office/spreadsheetml/2009/9/ac" xmlns="http://schemas.openxmlformats.org/spreadsheetml/2006/main" r="110" spans="1:9" ht="12" customHeight="1" x14ac:dyDescent="0.2">
      <c xmlns="http://schemas.openxmlformats.org/spreadsheetml/2006/main" r="A110" s="121" t="s">
        <v xmlns="http://schemas.openxmlformats.org/spreadsheetml/2006/main">1112</v>
      </c>
      <c xmlns="http://schemas.openxmlformats.org/spreadsheetml/2006/main" r="B110" s="122" t="s">
        <v xmlns="http://schemas.openxmlformats.org/spreadsheetml/2006/main">1113</v>
      </c>
      <c xmlns="http://schemas.openxmlformats.org/spreadsheetml/2006/main" r="C110" s="122" t="s">
        <v xmlns="http://schemas.openxmlformats.org/spreadsheetml/2006/main">1114</v>
      </c>
      <c xmlns="http://schemas.openxmlformats.org/spreadsheetml/2006/main" r="D110" s="155">
        <v xmlns="http://schemas.openxmlformats.org/spreadsheetml/2006/main">2E-3</v>
      </c>
      <c xmlns="http://schemas.openxmlformats.org/spreadsheetml/2006/main" r="E110" s="155">
        <f xmlns="http://schemas.openxmlformats.org/spreadsheetml/2006/main" t="shared" si="4"/>
        <v xmlns="http://schemas.openxmlformats.org/spreadsheetml/2006/main">2.0032874460653377E-3</v>
      </c>
      <c xmlns="http://schemas.openxmlformats.org/spreadsheetml/2006/main" r="F110" s="156">
        <f xmlns="http://schemas.openxmlformats.org/spreadsheetml/2006/main" t="shared" si="5"/>
        <v xmlns="http://schemas.openxmlformats.org/spreadsheetml/2006/main">370.81113485586025</v>
      </c>
      <c xmlns="http://schemas.openxmlformats.org/spreadsheetml/2006/main" r="G110" s="157">
        <f xmlns="http://schemas.openxmlformats.org/spreadsheetml/2006/main" t="shared" si="6"/>
        <v xmlns="http://schemas.openxmlformats.org/spreadsheetml/2006/main">123.60371161862008</v>
      </c>
      <c xmlns="http://schemas.openxmlformats.org/spreadsheetml/2006/main" r="H110" s="123">
        <v xmlns="http://schemas.openxmlformats.org/spreadsheetml/2006/main">55</v>
      </c>
      <c xmlns="http://schemas.openxmlformats.org/spreadsheetml/2006/main" r="I110" s="125">
        <f xmlns="http://schemas.openxmlformats.org/spreadsheetml/2006/main" t="shared" si="7"/>
        <v xmlns="http://schemas.openxmlformats.org/spreadsheetml/2006/main">68.603711618620082</v>
      </c>
    </row>
    <row xmlns:x14ac="http://schemas.microsoft.com/office/spreadsheetml/2009/9/ac" xmlns="http://schemas.openxmlformats.org/spreadsheetml/2006/main" r="111" spans="1:9" ht="12" customHeight="1" x14ac:dyDescent="0.2">
      <c xmlns="http://schemas.openxmlformats.org/spreadsheetml/2006/main" r="A111" s="121" t="s">
        <v xmlns="http://schemas.openxmlformats.org/spreadsheetml/2006/main">1115</v>
      </c>
      <c xmlns="http://schemas.openxmlformats.org/spreadsheetml/2006/main" r="B111" s="122" t="s">
        <v xmlns="http://schemas.openxmlformats.org/spreadsheetml/2006/main">1116</v>
      </c>
      <c xmlns="http://schemas.openxmlformats.org/spreadsheetml/2006/main" r="C111" s="122" t="s">
        <v xmlns="http://schemas.openxmlformats.org/spreadsheetml/2006/main">1117</v>
      </c>
      <c xmlns="http://schemas.openxmlformats.org/spreadsheetml/2006/main" r="D111" s="155">
        <v xmlns="http://schemas.openxmlformats.org/spreadsheetml/2006/main">1.2999999999999999E-2</v>
      </c>
      <c xmlns="http://schemas.openxmlformats.org/spreadsheetml/2006/main" r="E111" s="155">
        <f xmlns="http://schemas.openxmlformats.org/spreadsheetml/2006/main" t="shared" si="4"/>
        <v xmlns="http://schemas.openxmlformats.org/spreadsheetml/2006/main">1.3021368399424695E-2</v>
      </c>
      <c xmlns="http://schemas.openxmlformats.org/spreadsheetml/2006/main" r="F111" s="156">
        <f xmlns="http://schemas.openxmlformats.org/spreadsheetml/2006/main" t="shared" si="5"/>
        <v xmlns="http://schemas.openxmlformats.org/spreadsheetml/2006/main">2410.2723765630917</v>
      </c>
      <c xmlns="http://schemas.openxmlformats.org/spreadsheetml/2006/main" r="G111" s="157">
        <f xmlns="http://schemas.openxmlformats.org/spreadsheetml/2006/main" t="shared" si="6"/>
        <v xmlns="http://schemas.openxmlformats.org/spreadsheetml/2006/main">803.42412552103053</v>
      </c>
      <c xmlns="http://schemas.openxmlformats.org/spreadsheetml/2006/main" r="H111" s="123">
        <v xmlns="http://schemas.openxmlformats.org/spreadsheetml/2006/main">604</v>
      </c>
      <c xmlns="http://schemas.openxmlformats.org/spreadsheetml/2006/main" r="I111" s="125">
        <f xmlns="http://schemas.openxmlformats.org/spreadsheetml/2006/main" t="shared" si="7"/>
        <v xmlns="http://schemas.openxmlformats.org/spreadsheetml/2006/main">199.42412552103053</v>
      </c>
    </row>
    <row xmlns:x14ac="http://schemas.microsoft.com/office/spreadsheetml/2009/9/ac" xmlns="http://schemas.openxmlformats.org/spreadsheetml/2006/main" r="112" spans="1:9" ht="12" customHeight="1" x14ac:dyDescent="0.2">
      <c xmlns="http://schemas.openxmlformats.org/spreadsheetml/2006/main" r="A112" s="121" t="s">
        <v xmlns="http://schemas.openxmlformats.org/spreadsheetml/2006/main">1118</v>
      </c>
      <c xmlns="http://schemas.openxmlformats.org/spreadsheetml/2006/main" r="B112" s="122" t="s">
        <v xmlns="http://schemas.openxmlformats.org/spreadsheetml/2006/main">1119</v>
      </c>
      <c xmlns="http://schemas.openxmlformats.org/spreadsheetml/2006/main" r="C112" s="122" t="s">
        <v xmlns="http://schemas.openxmlformats.org/spreadsheetml/2006/main">1120</v>
      </c>
      <c xmlns="http://schemas.openxmlformats.org/spreadsheetml/2006/main" r="D112" s="155">
        <v xmlns="http://schemas.openxmlformats.org/spreadsheetml/2006/main">1.8420000000000001</v>
      </c>
      <c xmlns="http://schemas.openxmlformats.org/spreadsheetml/2006/main" r="E112" s="155">
        <f xmlns="http://schemas.openxmlformats.org/spreadsheetml/2006/main" t="shared" si="4"/>
        <v xmlns="http://schemas.openxmlformats.org/spreadsheetml/2006/main">1.8450277378261761</v>
      </c>
      <c xmlns="http://schemas.openxmlformats.org/spreadsheetml/2006/main" r="F112" s="156">
        <f xmlns="http://schemas.openxmlformats.org/spreadsheetml/2006/main" t="shared" si="5"/>
        <v xmlns="http://schemas.openxmlformats.org/spreadsheetml/2006/main">341517.05520224728</v>
      </c>
      <c xmlns="http://schemas.openxmlformats.org/spreadsheetml/2006/main" r="G112" s="157">
        <f xmlns="http://schemas.openxmlformats.org/spreadsheetml/2006/main" t="shared" si="6"/>
        <v xmlns="http://schemas.openxmlformats.org/spreadsheetml/2006/main">113839.01840074909</v>
      </c>
      <c xmlns="http://schemas.openxmlformats.org/spreadsheetml/2006/main" r="H112" s="123">
        <v xmlns="http://schemas.openxmlformats.org/spreadsheetml/2006/main">129232</v>
      </c>
      <c xmlns="http://schemas.openxmlformats.org/spreadsheetml/2006/main" r="I112" s="125">
        <f xmlns="http://schemas.openxmlformats.org/spreadsheetml/2006/main" t="shared" si="7"/>
        <v xmlns="http://schemas.openxmlformats.org/spreadsheetml/2006/main">-15392.98159925091</v>
      </c>
    </row>
    <row xmlns:x14ac="http://schemas.microsoft.com/office/spreadsheetml/2009/9/ac" xmlns="http://schemas.openxmlformats.org/spreadsheetml/2006/main" r="113" spans="1:9" ht="12" customHeight="1" x14ac:dyDescent="0.2">
      <c xmlns="http://schemas.openxmlformats.org/spreadsheetml/2006/main" r="A113" s="121" t="s">
        <v xmlns="http://schemas.openxmlformats.org/spreadsheetml/2006/main">1121</v>
      </c>
      <c xmlns="http://schemas.openxmlformats.org/spreadsheetml/2006/main" r="B113" s="122" t="s">
        <v xmlns="http://schemas.openxmlformats.org/spreadsheetml/2006/main">1122</v>
      </c>
      <c xmlns="http://schemas.openxmlformats.org/spreadsheetml/2006/main" r="C113" s="122" t="s">
        <v xmlns="http://schemas.openxmlformats.org/spreadsheetml/2006/main">1123</v>
      </c>
      <c xmlns="http://schemas.openxmlformats.org/spreadsheetml/2006/main" r="D113" s="155">
        <v xmlns="http://schemas.openxmlformats.org/spreadsheetml/2006/main">1.2E-2</v>
      </c>
      <c xmlns="http://schemas.openxmlformats.org/spreadsheetml/2006/main" r="E113" s="155">
        <f xmlns="http://schemas.openxmlformats.org/spreadsheetml/2006/main" t="shared" si="4"/>
        <v xmlns="http://schemas.openxmlformats.org/spreadsheetml/2006/main">1.2019724676392026E-2</v>
      </c>
      <c xmlns="http://schemas.openxmlformats.org/spreadsheetml/2006/main" r="F113" s="156">
        <f xmlns="http://schemas.openxmlformats.org/spreadsheetml/2006/main" t="shared" si="5"/>
        <v xmlns="http://schemas.openxmlformats.org/spreadsheetml/2006/main">2224.8668091351615</v>
      </c>
      <c xmlns="http://schemas.openxmlformats.org/spreadsheetml/2006/main" r="G113" s="157">
        <f xmlns="http://schemas.openxmlformats.org/spreadsheetml/2006/main" t="shared" si="6"/>
        <v xmlns="http://schemas.openxmlformats.org/spreadsheetml/2006/main">741.62226971172049</v>
      </c>
      <c xmlns="http://schemas.openxmlformats.org/spreadsheetml/2006/main" r="H113" s="123">
        <v xmlns="http://schemas.openxmlformats.org/spreadsheetml/2006/main">165</v>
      </c>
      <c xmlns="http://schemas.openxmlformats.org/spreadsheetml/2006/main" r="I113" s="125">
        <f xmlns="http://schemas.openxmlformats.org/spreadsheetml/2006/main" t="shared" si="7"/>
        <v xmlns="http://schemas.openxmlformats.org/spreadsheetml/2006/main">576.62226971172049</v>
      </c>
    </row>
    <row xmlns:x14ac="http://schemas.microsoft.com/office/spreadsheetml/2009/9/ac" xmlns="http://schemas.openxmlformats.org/spreadsheetml/2006/main" r="114" spans="1:9" ht="12" customHeight="1" x14ac:dyDescent="0.2">
      <c xmlns="http://schemas.openxmlformats.org/spreadsheetml/2006/main" r="A114" s="121" t="s">
        <v xmlns="http://schemas.openxmlformats.org/spreadsheetml/2006/main">1124</v>
      </c>
      <c xmlns="http://schemas.openxmlformats.org/spreadsheetml/2006/main" r="B114" s="122" t="s">
        <v xmlns="http://schemas.openxmlformats.org/spreadsheetml/2006/main">1125</v>
      </c>
      <c xmlns="http://schemas.openxmlformats.org/spreadsheetml/2006/main" r="C114" s="122" t="s">
        <v xmlns="http://schemas.openxmlformats.org/spreadsheetml/2006/main">1126</v>
      </c>
      <c xmlns="http://schemas.openxmlformats.org/spreadsheetml/2006/main" r="D114" s="155">
        <v xmlns="http://schemas.openxmlformats.org/spreadsheetml/2006/main">3.0000000000000001E-3</v>
      </c>
      <c xmlns="http://schemas.openxmlformats.org/spreadsheetml/2006/main" r="E114" s="155">
        <f xmlns="http://schemas.openxmlformats.org/spreadsheetml/2006/main" t="shared" si="4"/>
        <v xmlns="http://schemas.openxmlformats.org/spreadsheetml/2006/main">3.0049311690980066E-3</v>
      </c>
      <c xmlns="http://schemas.openxmlformats.org/spreadsheetml/2006/main" r="F114" s="156">
        <f xmlns="http://schemas.openxmlformats.org/spreadsheetml/2006/main" t="shared" si="5"/>
        <v xmlns="http://schemas.openxmlformats.org/spreadsheetml/2006/main">556.21670228379037</v>
      </c>
      <c xmlns="http://schemas.openxmlformats.org/spreadsheetml/2006/main" r="G114" s="157">
        <f xmlns="http://schemas.openxmlformats.org/spreadsheetml/2006/main" t="shared" si="6"/>
        <v xmlns="http://schemas.openxmlformats.org/spreadsheetml/2006/main">185.40556742793012</v>
      </c>
      <c xmlns="http://schemas.openxmlformats.org/spreadsheetml/2006/main" r="H114" s="123">
        <v xmlns="http://schemas.openxmlformats.org/spreadsheetml/2006/main">110</v>
      </c>
      <c xmlns="http://schemas.openxmlformats.org/spreadsheetml/2006/main" r="I114" s="125">
        <f xmlns="http://schemas.openxmlformats.org/spreadsheetml/2006/main" t="shared" si="7"/>
        <v xmlns="http://schemas.openxmlformats.org/spreadsheetml/2006/main">75.405567427930123</v>
      </c>
    </row>
    <row xmlns:x14ac="http://schemas.microsoft.com/office/spreadsheetml/2009/9/ac" xmlns="http://schemas.openxmlformats.org/spreadsheetml/2006/main" r="115" spans="1:9" ht="12" customHeight="1" x14ac:dyDescent="0.2">
      <c xmlns="http://schemas.openxmlformats.org/spreadsheetml/2006/main" r="A115" s="121" t="s">
        <v xmlns="http://schemas.openxmlformats.org/spreadsheetml/2006/main">1127</v>
      </c>
      <c xmlns="http://schemas.openxmlformats.org/spreadsheetml/2006/main" r="B115" s="128" t="s">
        <v xmlns="http://schemas.openxmlformats.org/spreadsheetml/2006/main">1128</v>
      </c>
      <c xmlns="http://schemas.openxmlformats.org/spreadsheetml/2006/main" r="C115" s="126" t="s">
        <v xmlns="http://schemas.openxmlformats.org/spreadsheetml/2006/main">1129</v>
      </c>
      <c xmlns="http://schemas.openxmlformats.org/spreadsheetml/2006/main" r="D115" s="155">
        <v xmlns="http://schemas.openxmlformats.org/spreadsheetml/2006/main">5.0000000000000001E-3</v>
      </c>
      <c xmlns="http://schemas.openxmlformats.org/spreadsheetml/2006/main" r="E115" s="155">
        <f xmlns="http://schemas.openxmlformats.org/spreadsheetml/2006/main" t="shared" si="4"/>
        <v xmlns="http://schemas.openxmlformats.org/spreadsheetml/2006/main">5.0082186151633439E-3</v>
      </c>
      <c xmlns="http://schemas.openxmlformats.org/spreadsheetml/2006/main" r="F115" s="156">
        <f xmlns="http://schemas.openxmlformats.org/spreadsheetml/2006/main" t="shared" si="5"/>
        <v xmlns="http://schemas.openxmlformats.org/spreadsheetml/2006/main">927.0278371396505</v>
      </c>
      <c xmlns="http://schemas.openxmlformats.org/spreadsheetml/2006/main" r="G115" s="157">
        <f xmlns="http://schemas.openxmlformats.org/spreadsheetml/2006/main" t="shared" si="6"/>
        <v xmlns="http://schemas.openxmlformats.org/spreadsheetml/2006/main">309.00927904655015</v>
      </c>
      <c xmlns="http://schemas.openxmlformats.org/spreadsheetml/2006/main" r="H115" s="123">
        <v xmlns="http://schemas.openxmlformats.org/spreadsheetml/2006/main">220</v>
      </c>
      <c xmlns="http://schemas.openxmlformats.org/spreadsheetml/2006/main" r="I115" s="125">
        <f xmlns="http://schemas.openxmlformats.org/spreadsheetml/2006/main" t="shared" si="7"/>
        <v xmlns="http://schemas.openxmlformats.org/spreadsheetml/2006/main">89.009279046550148</v>
      </c>
    </row>
    <row xmlns:x14ac="http://schemas.microsoft.com/office/spreadsheetml/2009/9/ac" xmlns="http://schemas.openxmlformats.org/spreadsheetml/2006/main" r="116" spans="1:9" ht="12" customHeight="1" x14ac:dyDescent="0.2">
      <c xmlns="http://schemas.openxmlformats.org/spreadsheetml/2006/main" r="A116" s="121" t="s">
        <v xmlns="http://schemas.openxmlformats.org/spreadsheetml/2006/main">1130</v>
      </c>
      <c xmlns="http://schemas.openxmlformats.org/spreadsheetml/2006/main" r="B116" s="122" t="s">
        <v xmlns="http://schemas.openxmlformats.org/spreadsheetml/2006/main">1131</v>
      </c>
      <c xmlns="http://schemas.openxmlformats.org/spreadsheetml/2006/main" r="C116" s="122" t="s">
        <v xmlns="http://schemas.openxmlformats.org/spreadsheetml/2006/main">1132</v>
      </c>
      <c xmlns="http://schemas.openxmlformats.org/spreadsheetml/2006/main" r="D116" s="155">
        <v xmlns="http://schemas.openxmlformats.org/spreadsheetml/2006/main">6.2E-2</v>
      </c>
      <c xmlns="http://schemas.openxmlformats.org/spreadsheetml/2006/main" r="E116" s="155">
        <f xmlns="http://schemas.openxmlformats.org/spreadsheetml/2006/main" t="shared" si="4"/>
        <v xmlns="http://schemas.openxmlformats.org/spreadsheetml/2006/main">6.2101910828025471E-2</v>
      </c>
      <c xmlns="http://schemas.openxmlformats.org/spreadsheetml/2006/main" r="F116" s="156">
        <f xmlns="http://schemas.openxmlformats.org/spreadsheetml/2006/main" t="shared" si="5"/>
        <v xmlns="http://schemas.openxmlformats.org/spreadsheetml/2006/main">11495.145180531668</v>
      </c>
      <c xmlns="http://schemas.openxmlformats.org/spreadsheetml/2006/main" r="G116" s="157">
        <f xmlns="http://schemas.openxmlformats.org/spreadsheetml/2006/main" t="shared" si="6"/>
        <v xmlns="http://schemas.openxmlformats.org/spreadsheetml/2006/main">3831.7150601772228</v>
      </c>
      <c xmlns="http://schemas.openxmlformats.org/spreadsheetml/2006/main" r="H116" s="123">
        <v xmlns="http://schemas.openxmlformats.org/spreadsheetml/2006/main">3182</v>
      </c>
      <c xmlns="http://schemas.openxmlformats.org/spreadsheetml/2006/main" r="I116" s="125">
        <f xmlns="http://schemas.openxmlformats.org/spreadsheetml/2006/main" t="shared" si="7"/>
        <v xmlns="http://schemas.openxmlformats.org/spreadsheetml/2006/main">649.71506017722277</v>
      </c>
    </row>
    <row xmlns:x14ac="http://schemas.microsoft.com/office/spreadsheetml/2009/9/ac" xmlns="http://schemas.openxmlformats.org/spreadsheetml/2006/main" r="117" spans="1:9" ht="12" customHeight="1" x14ac:dyDescent="0.2">
      <c xmlns="http://schemas.openxmlformats.org/spreadsheetml/2006/main" r="A117" s="121" t="s">
        <v xmlns="http://schemas.openxmlformats.org/spreadsheetml/2006/main">1133</v>
      </c>
      <c xmlns="http://schemas.openxmlformats.org/spreadsheetml/2006/main" r="B117" s="122" t="s">
        <v xmlns="http://schemas.openxmlformats.org/spreadsheetml/2006/main">1134</v>
      </c>
      <c xmlns="http://schemas.openxmlformats.org/spreadsheetml/2006/main" r="C117" s="122" t="s">
        <v xmlns="http://schemas.openxmlformats.org/spreadsheetml/2006/main">1135</v>
      </c>
      <c xmlns="http://schemas.openxmlformats.org/spreadsheetml/2006/main" r="D117" s="155">
        <v xmlns="http://schemas.openxmlformats.org/spreadsheetml/2006/main">3.0000000000000001E-3</v>
      </c>
      <c xmlns="http://schemas.openxmlformats.org/spreadsheetml/2006/main" r="E117" s="155">
        <f xmlns="http://schemas.openxmlformats.org/spreadsheetml/2006/main" t="shared" si="4"/>
        <v xmlns="http://schemas.openxmlformats.org/spreadsheetml/2006/main">3.0049311690980066E-3</v>
      </c>
      <c xmlns="http://schemas.openxmlformats.org/spreadsheetml/2006/main" r="F117" s="156">
        <f xmlns="http://schemas.openxmlformats.org/spreadsheetml/2006/main" t="shared" si="5"/>
        <v xmlns="http://schemas.openxmlformats.org/spreadsheetml/2006/main">556.21670228379037</v>
      </c>
      <c xmlns="http://schemas.openxmlformats.org/spreadsheetml/2006/main" r="G117" s="157">
        <f xmlns="http://schemas.openxmlformats.org/spreadsheetml/2006/main" t="shared" si="6"/>
        <v xmlns="http://schemas.openxmlformats.org/spreadsheetml/2006/main">185.40556742793012</v>
      </c>
      <c xmlns="http://schemas.openxmlformats.org/spreadsheetml/2006/main" r="H117" s="123">
        <v xmlns="http://schemas.openxmlformats.org/spreadsheetml/2006/main">165</v>
      </c>
      <c xmlns="http://schemas.openxmlformats.org/spreadsheetml/2006/main" r="I117" s="125">
        <f xmlns="http://schemas.openxmlformats.org/spreadsheetml/2006/main" t="shared" si="7"/>
        <v xmlns="http://schemas.openxmlformats.org/spreadsheetml/2006/main">20.405567427930123</v>
      </c>
    </row>
    <row xmlns:x14ac="http://schemas.microsoft.com/office/spreadsheetml/2009/9/ac" xmlns="http://schemas.openxmlformats.org/spreadsheetml/2006/main" r="118" spans="1:9" ht="12" customHeight="1" x14ac:dyDescent="0.2">
      <c xmlns="http://schemas.openxmlformats.org/spreadsheetml/2006/main" r="A118" s="121" t="s">
        <v xmlns="http://schemas.openxmlformats.org/spreadsheetml/2006/main">1136</v>
      </c>
      <c xmlns="http://schemas.openxmlformats.org/spreadsheetml/2006/main" r="B118" s="122" t="s">
        <v xmlns="http://schemas.openxmlformats.org/spreadsheetml/2006/main">1137</v>
      </c>
      <c xmlns="http://schemas.openxmlformats.org/spreadsheetml/2006/main" r="C118" s="122" t="s">
        <v xmlns="http://schemas.openxmlformats.org/spreadsheetml/2006/main">1138</v>
      </c>
      <c xmlns="http://schemas.openxmlformats.org/spreadsheetml/2006/main" r="D118" s="155">
        <v xmlns="http://schemas.openxmlformats.org/spreadsheetml/2006/main">0.01</v>
      </c>
      <c xmlns="http://schemas.openxmlformats.org/spreadsheetml/2006/main" r="E118" s="155">
        <f xmlns="http://schemas.openxmlformats.org/spreadsheetml/2006/main" t="shared" si="4"/>
        <v xmlns="http://schemas.openxmlformats.org/spreadsheetml/2006/main">1.0016437230326688E-2</v>
      </c>
      <c xmlns="http://schemas.openxmlformats.org/spreadsheetml/2006/main" r="F118" s="156">
        <f xmlns="http://schemas.openxmlformats.org/spreadsheetml/2006/main" t="shared" si="5"/>
        <v xmlns="http://schemas.openxmlformats.org/spreadsheetml/2006/main">1854.055674279301</v>
      </c>
      <c xmlns="http://schemas.openxmlformats.org/spreadsheetml/2006/main" r="G118" s="157">
        <f xmlns="http://schemas.openxmlformats.org/spreadsheetml/2006/main" t="shared" si="6"/>
        <v xmlns="http://schemas.openxmlformats.org/spreadsheetml/2006/main">618.0185580931003</v>
      </c>
      <c xmlns="http://schemas.openxmlformats.org/spreadsheetml/2006/main" r="H118" s="123">
        <v xmlns="http://schemas.openxmlformats.org/spreadsheetml/2006/main">329</v>
      </c>
      <c xmlns="http://schemas.openxmlformats.org/spreadsheetml/2006/main" r="I118" s="125">
        <f xmlns="http://schemas.openxmlformats.org/spreadsheetml/2006/main" t="shared" si="7"/>
        <v xmlns="http://schemas.openxmlformats.org/spreadsheetml/2006/main">289.0185580931003</v>
      </c>
    </row>
    <row xmlns:x14ac="http://schemas.microsoft.com/office/spreadsheetml/2009/9/ac" xmlns="http://schemas.openxmlformats.org/spreadsheetml/2006/main" r="119" spans="1:9" ht="12" customHeight="1" x14ac:dyDescent="0.2">
      <c xmlns="http://schemas.openxmlformats.org/spreadsheetml/2006/main" r="A119" s="121" t="s">
        <v xmlns="http://schemas.openxmlformats.org/spreadsheetml/2006/main">1139</v>
      </c>
      <c xmlns="http://schemas.openxmlformats.org/spreadsheetml/2006/main" r="B119" s="122" t="s">
        <v xmlns="http://schemas.openxmlformats.org/spreadsheetml/2006/main">1140</v>
      </c>
      <c xmlns="http://schemas.openxmlformats.org/spreadsheetml/2006/main" r="C119" s="122" t="s">
        <v xmlns="http://schemas.openxmlformats.org/spreadsheetml/2006/main">1141</v>
      </c>
      <c xmlns="http://schemas.openxmlformats.org/spreadsheetml/2006/main" r="D119" s="155">
        <v xmlns="http://schemas.openxmlformats.org/spreadsheetml/2006/main">0.01</v>
      </c>
      <c xmlns="http://schemas.openxmlformats.org/spreadsheetml/2006/main" r="E119" s="155">
        <f xmlns="http://schemas.openxmlformats.org/spreadsheetml/2006/main" t="shared" si="4"/>
        <v xmlns="http://schemas.openxmlformats.org/spreadsheetml/2006/main">1.0016437230326688E-2</v>
      </c>
      <c xmlns="http://schemas.openxmlformats.org/spreadsheetml/2006/main" r="F119" s="156">
        <f xmlns="http://schemas.openxmlformats.org/spreadsheetml/2006/main" t="shared" si="5"/>
        <v xmlns="http://schemas.openxmlformats.org/spreadsheetml/2006/main">1854.055674279301</v>
      </c>
      <c xmlns="http://schemas.openxmlformats.org/spreadsheetml/2006/main" r="G119" s="157">
        <f xmlns="http://schemas.openxmlformats.org/spreadsheetml/2006/main" t="shared" si="6"/>
        <v xmlns="http://schemas.openxmlformats.org/spreadsheetml/2006/main">618.0185580931003</v>
      </c>
      <c xmlns="http://schemas.openxmlformats.org/spreadsheetml/2006/main" r="H119" s="123">
        <v xmlns="http://schemas.openxmlformats.org/spreadsheetml/2006/main">439</v>
      </c>
      <c xmlns="http://schemas.openxmlformats.org/spreadsheetml/2006/main" r="I119" s="125">
        <f xmlns="http://schemas.openxmlformats.org/spreadsheetml/2006/main" t="shared" si="7"/>
        <v xmlns="http://schemas.openxmlformats.org/spreadsheetml/2006/main">179.0185580931003</v>
      </c>
    </row>
    <row xmlns:x14ac="http://schemas.microsoft.com/office/spreadsheetml/2009/9/ac" xmlns="http://schemas.openxmlformats.org/spreadsheetml/2006/main" r="120" spans="1:9" ht="12" customHeight="1" x14ac:dyDescent="0.2">
      <c xmlns="http://schemas.openxmlformats.org/spreadsheetml/2006/main" r="A120" s="121" t="s">
        <v xmlns="http://schemas.openxmlformats.org/spreadsheetml/2006/main">1142</v>
      </c>
      <c xmlns="http://schemas.openxmlformats.org/spreadsheetml/2006/main" r="B120" s="122" t="s">
        <v xmlns="http://schemas.openxmlformats.org/spreadsheetml/2006/main">1143</v>
      </c>
      <c xmlns="http://schemas.openxmlformats.org/spreadsheetml/2006/main" r="C120" s="122" t="s">
        <v xmlns="http://schemas.openxmlformats.org/spreadsheetml/2006/main">1144</v>
      </c>
      <c xmlns="http://schemas.openxmlformats.org/spreadsheetml/2006/main" r="D120" s="155">
        <v xmlns="http://schemas.openxmlformats.org/spreadsheetml/2006/main">6.0000000000000001E-3</v>
      </c>
      <c xmlns="http://schemas.openxmlformats.org/spreadsheetml/2006/main" r="E120" s="155">
        <f xmlns="http://schemas.openxmlformats.org/spreadsheetml/2006/main" t="shared" si="4"/>
        <v xmlns="http://schemas.openxmlformats.org/spreadsheetml/2006/main">6.0098623381960132E-3</v>
      </c>
      <c xmlns="http://schemas.openxmlformats.org/spreadsheetml/2006/main" r="F120" s="156">
        <f xmlns="http://schemas.openxmlformats.org/spreadsheetml/2006/main" t="shared" si="5"/>
        <v xmlns="http://schemas.openxmlformats.org/spreadsheetml/2006/main">1112.4334045675807</v>
      </c>
      <c xmlns="http://schemas.openxmlformats.org/spreadsheetml/2006/main" r="G120" s="157">
        <f xmlns="http://schemas.openxmlformats.org/spreadsheetml/2006/main" t="shared" si="6"/>
        <v xmlns="http://schemas.openxmlformats.org/spreadsheetml/2006/main">370.81113485586025</v>
      </c>
      <c xmlns="http://schemas.openxmlformats.org/spreadsheetml/2006/main" r="H120" s="123">
        <v xmlns="http://schemas.openxmlformats.org/spreadsheetml/2006/main">329</v>
      </c>
      <c xmlns="http://schemas.openxmlformats.org/spreadsheetml/2006/main" r="I120" s="125">
        <f xmlns="http://schemas.openxmlformats.org/spreadsheetml/2006/main" t="shared" si="7"/>
        <v xmlns="http://schemas.openxmlformats.org/spreadsheetml/2006/main">41.811134855860246</v>
      </c>
    </row>
    <row xmlns:x14ac="http://schemas.microsoft.com/office/spreadsheetml/2009/9/ac" xmlns="http://schemas.openxmlformats.org/spreadsheetml/2006/main" r="121" spans="1:9" ht="12" customHeight="1" x14ac:dyDescent="0.2">
      <c xmlns="http://schemas.openxmlformats.org/spreadsheetml/2006/main" r="A121" s="121" t="s">
        <v xmlns="http://schemas.openxmlformats.org/spreadsheetml/2006/main">1145</v>
      </c>
      <c xmlns="http://schemas.openxmlformats.org/spreadsheetml/2006/main" r="B121" s="122" t="s">
        <v xmlns="http://schemas.openxmlformats.org/spreadsheetml/2006/main">1146</v>
      </c>
      <c xmlns="http://schemas.openxmlformats.org/spreadsheetml/2006/main" r="C121" s="122" t="s">
        <v xmlns="http://schemas.openxmlformats.org/spreadsheetml/2006/main">1147</v>
      </c>
      <c xmlns="http://schemas.openxmlformats.org/spreadsheetml/2006/main" r="D121" s="155">
        <v xmlns="http://schemas.openxmlformats.org/spreadsheetml/2006/main">1.6539999999999999</v>
      </c>
      <c xmlns="http://schemas.openxmlformats.org/spreadsheetml/2006/main" r="E121" s="155">
        <f xmlns="http://schemas.openxmlformats.org/spreadsheetml/2006/main" t="shared" si="4"/>
        <v xmlns="http://schemas.openxmlformats.org/spreadsheetml/2006/main">1.6567187178960343</v>
      </c>
      <c xmlns="http://schemas.openxmlformats.org/spreadsheetml/2006/main" r="F121" s="156">
        <f xmlns="http://schemas.openxmlformats.org/spreadsheetml/2006/main" t="shared" si="5"/>
        <v xmlns="http://schemas.openxmlformats.org/spreadsheetml/2006/main">306660.8085257964</v>
      </c>
      <c xmlns="http://schemas.openxmlformats.org/spreadsheetml/2006/main" r="G121" s="157">
        <f xmlns="http://schemas.openxmlformats.org/spreadsheetml/2006/main" t="shared" si="6"/>
        <v xmlns="http://schemas.openxmlformats.org/spreadsheetml/2006/main">102220.26950859879</v>
      </c>
      <c xmlns="http://schemas.openxmlformats.org/spreadsheetml/2006/main" r="H121" s="123">
        <v xmlns="http://schemas.openxmlformats.org/spreadsheetml/2006/main">101751</v>
      </c>
      <c xmlns="http://schemas.openxmlformats.org/spreadsheetml/2006/main" r="I121" s="125">
        <f xmlns="http://schemas.openxmlformats.org/spreadsheetml/2006/main" t="shared" si="7"/>
        <v xmlns="http://schemas.openxmlformats.org/spreadsheetml/2006/main">469.26950859879435</v>
      </c>
    </row>
    <row xmlns:x14ac="http://schemas.microsoft.com/office/spreadsheetml/2009/9/ac" xmlns="http://schemas.openxmlformats.org/spreadsheetml/2006/main" r="122" spans="1:9" ht="12" customHeight="1" x14ac:dyDescent="0.2">
      <c xmlns="http://schemas.openxmlformats.org/spreadsheetml/2006/main" r="A122" s="121" t="s">
        <v xmlns="http://schemas.openxmlformats.org/spreadsheetml/2006/main">1148</v>
      </c>
      <c xmlns="http://schemas.openxmlformats.org/spreadsheetml/2006/main" r="B122" s="122" t="s">
        <v xmlns="http://schemas.openxmlformats.org/spreadsheetml/2006/main">1149</v>
      </c>
      <c xmlns="http://schemas.openxmlformats.org/spreadsheetml/2006/main" r="C122" s="122" t="s">
        <v xmlns="http://schemas.openxmlformats.org/spreadsheetml/2006/main">1150</v>
      </c>
      <c xmlns="http://schemas.openxmlformats.org/spreadsheetml/2006/main" r="D122" s="155">
        <v xmlns="http://schemas.openxmlformats.org/spreadsheetml/2006/main">0.253</v>
      </c>
      <c xmlns="http://schemas.openxmlformats.org/spreadsheetml/2006/main" r="E122" s="155">
        <f xmlns="http://schemas.openxmlformats.org/spreadsheetml/2006/main" t="shared" si="4"/>
        <v xmlns="http://schemas.openxmlformats.org/spreadsheetml/2006/main">0.25341586192726523</v>
      </c>
      <c xmlns="http://schemas.openxmlformats.org/spreadsheetml/2006/main" r="F122" s="156">
        <f xmlns="http://schemas.openxmlformats.org/spreadsheetml/2006/main" t="shared" si="5"/>
        <v xmlns="http://schemas.openxmlformats.org/spreadsheetml/2006/main">46907.608559266322</v>
      </c>
      <c xmlns="http://schemas.openxmlformats.org/spreadsheetml/2006/main" r="G122" s="157">
        <f xmlns="http://schemas.openxmlformats.org/spreadsheetml/2006/main" t="shared" si="6"/>
        <v xmlns="http://schemas.openxmlformats.org/spreadsheetml/2006/main">15635.869519755441</v>
      </c>
      <c xmlns="http://schemas.openxmlformats.org/spreadsheetml/2006/main" r="H122" s="123">
        <v xmlns="http://schemas.openxmlformats.org/spreadsheetml/2006/main">14975</v>
      </c>
      <c xmlns="http://schemas.openxmlformats.org/spreadsheetml/2006/main" r="I122" s="125">
        <f xmlns="http://schemas.openxmlformats.org/spreadsheetml/2006/main" t="shared" si="7"/>
        <v xmlns="http://schemas.openxmlformats.org/spreadsheetml/2006/main">660.86951975544071</v>
      </c>
    </row>
    <row xmlns:x14ac="http://schemas.microsoft.com/office/spreadsheetml/2009/9/ac" xmlns="http://schemas.openxmlformats.org/spreadsheetml/2006/main" r="123" spans="1:9" ht="12" customHeight="1" x14ac:dyDescent="0.2">
      <c xmlns="http://schemas.openxmlformats.org/spreadsheetml/2006/main" r="A123" s="121" t="s">
        <v xmlns="http://schemas.openxmlformats.org/spreadsheetml/2006/main">1151</v>
      </c>
      <c xmlns="http://schemas.openxmlformats.org/spreadsheetml/2006/main" r="B123" s="122" t="s">
        <v xmlns="http://schemas.openxmlformats.org/spreadsheetml/2006/main">1152</v>
      </c>
      <c xmlns="http://schemas.openxmlformats.org/spreadsheetml/2006/main" r="C123" s="122" t="s">
        <v xmlns="http://schemas.openxmlformats.org/spreadsheetml/2006/main">1153</v>
      </c>
      <c xmlns="http://schemas.openxmlformats.org/spreadsheetml/2006/main" r="D123" s="155">
        <v xmlns="http://schemas.openxmlformats.org/spreadsheetml/2006/main">3.0000000000000001E-3</v>
      </c>
      <c xmlns="http://schemas.openxmlformats.org/spreadsheetml/2006/main" r="E123" s="155">
        <f xmlns="http://schemas.openxmlformats.org/spreadsheetml/2006/main" t="shared" si="4"/>
        <v xmlns="http://schemas.openxmlformats.org/spreadsheetml/2006/main">3.0049311690980066E-3</v>
      </c>
      <c xmlns="http://schemas.openxmlformats.org/spreadsheetml/2006/main" r="F123" s="156">
        <f xmlns="http://schemas.openxmlformats.org/spreadsheetml/2006/main" t="shared" si="5"/>
        <v xmlns="http://schemas.openxmlformats.org/spreadsheetml/2006/main">556.21670228379037</v>
      </c>
      <c xmlns="http://schemas.openxmlformats.org/spreadsheetml/2006/main" r="G123" s="157">
        <f xmlns="http://schemas.openxmlformats.org/spreadsheetml/2006/main" t="shared" si="6"/>
        <v xmlns="http://schemas.openxmlformats.org/spreadsheetml/2006/main">185.40556742793012</v>
      </c>
      <c xmlns="http://schemas.openxmlformats.org/spreadsheetml/2006/main" r="H123" s="123">
        <v xmlns="http://schemas.openxmlformats.org/spreadsheetml/2006/main">165</v>
      </c>
      <c xmlns="http://schemas.openxmlformats.org/spreadsheetml/2006/main" r="I123" s="125">
        <f xmlns="http://schemas.openxmlformats.org/spreadsheetml/2006/main" t="shared" si="7"/>
        <v xmlns="http://schemas.openxmlformats.org/spreadsheetml/2006/main">20.405567427930123</v>
      </c>
    </row>
    <row xmlns:x14ac="http://schemas.microsoft.com/office/spreadsheetml/2009/9/ac" xmlns="http://schemas.openxmlformats.org/spreadsheetml/2006/main" r="124" spans="1:9" ht="12" customHeight="1" x14ac:dyDescent="0.2">
      <c xmlns="http://schemas.openxmlformats.org/spreadsheetml/2006/main" r="A124" s="121" t="s">
        <v xmlns="http://schemas.openxmlformats.org/spreadsheetml/2006/main">1154</v>
      </c>
      <c xmlns="http://schemas.openxmlformats.org/spreadsheetml/2006/main" r="B124" s="122" t="s">
        <v xmlns="http://schemas.openxmlformats.org/spreadsheetml/2006/main">1155</v>
      </c>
      <c xmlns="http://schemas.openxmlformats.org/spreadsheetml/2006/main" r="C124" s="122" t="s">
        <v xmlns="http://schemas.openxmlformats.org/spreadsheetml/2006/main">1156</v>
      </c>
      <c xmlns="http://schemas.openxmlformats.org/spreadsheetml/2006/main" r="D124" s="155">
        <v xmlns="http://schemas.openxmlformats.org/spreadsheetml/2006/main">2E-3</v>
      </c>
      <c xmlns="http://schemas.openxmlformats.org/spreadsheetml/2006/main" r="E124" s="155">
        <f xmlns="http://schemas.openxmlformats.org/spreadsheetml/2006/main" t="shared" si="4"/>
        <v xmlns="http://schemas.openxmlformats.org/spreadsheetml/2006/main">2.0032874460653377E-3</v>
      </c>
      <c xmlns="http://schemas.openxmlformats.org/spreadsheetml/2006/main" r="F124" s="156">
        <f xmlns="http://schemas.openxmlformats.org/spreadsheetml/2006/main" t="shared" si="5"/>
        <v xmlns="http://schemas.openxmlformats.org/spreadsheetml/2006/main">370.81113485586025</v>
      </c>
      <c xmlns="http://schemas.openxmlformats.org/spreadsheetml/2006/main" r="G124" s="157">
        <f xmlns="http://schemas.openxmlformats.org/spreadsheetml/2006/main" t="shared" si="6"/>
        <v xmlns="http://schemas.openxmlformats.org/spreadsheetml/2006/main">123.60371161862008</v>
      </c>
      <c xmlns="http://schemas.openxmlformats.org/spreadsheetml/2006/main" r="H124" s="123">
        <v xmlns="http://schemas.openxmlformats.org/spreadsheetml/2006/main">110</v>
      </c>
      <c xmlns="http://schemas.openxmlformats.org/spreadsheetml/2006/main" r="I124" s="125">
        <f xmlns="http://schemas.openxmlformats.org/spreadsheetml/2006/main" t="shared" si="7"/>
        <v xmlns="http://schemas.openxmlformats.org/spreadsheetml/2006/main">13.603711618620082</v>
      </c>
    </row>
    <row xmlns:x14ac="http://schemas.microsoft.com/office/spreadsheetml/2009/9/ac" xmlns="http://schemas.openxmlformats.org/spreadsheetml/2006/main" r="125" spans="1:9" ht="12" customHeight="1" x14ac:dyDescent="0.2">
      <c xmlns="http://schemas.openxmlformats.org/spreadsheetml/2006/main" r="A125" s="121" t="s">
        <v xmlns="http://schemas.openxmlformats.org/spreadsheetml/2006/main">1157</v>
      </c>
      <c xmlns="http://schemas.openxmlformats.org/spreadsheetml/2006/main" r="B125" s="122" t="s">
        <v xmlns="http://schemas.openxmlformats.org/spreadsheetml/2006/main">1158</v>
      </c>
      <c xmlns="http://schemas.openxmlformats.org/spreadsheetml/2006/main" r="C125" s="122" t="s">
        <v xmlns="http://schemas.openxmlformats.org/spreadsheetml/2006/main">1159</v>
      </c>
      <c xmlns="http://schemas.openxmlformats.org/spreadsheetml/2006/main" r="D125" s="155">
        <v xmlns="http://schemas.openxmlformats.org/spreadsheetml/2006/main">0.09</v>
      </c>
      <c xmlns="http://schemas.openxmlformats.org/spreadsheetml/2006/main" r="E125" s="155">
        <f xmlns="http://schemas.openxmlformats.org/spreadsheetml/2006/main" t="shared" si="4"/>
        <v xmlns="http://schemas.openxmlformats.org/spreadsheetml/2006/main">9.0147935072940194E-2</v>
      </c>
      <c xmlns="http://schemas.openxmlformats.org/spreadsheetml/2006/main" r="F125" s="156">
        <f xmlns="http://schemas.openxmlformats.org/spreadsheetml/2006/main" t="shared" si="5"/>
        <v xmlns="http://schemas.openxmlformats.org/spreadsheetml/2006/main">16686.501068513709</v>
      </c>
      <c xmlns="http://schemas.openxmlformats.org/spreadsheetml/2006/main" r="G125" s="157">
        <f xmlns="http://schemas.openxmlformats.org/spreadsheetml/2006/main" t="shared" si="6"/>
        <v xmlns="http://schemas.openxmlformats.org/spreadsheetml/2006/main">5562.1670228379035</v>
      </c>
      <c xmlns="http://schemas.openxmlformats.org/spreadsheetml/2006/main" r="H125" s="123">
        <v xmlns="http://schemas.openxmlformats.org/spreadsheetml/2006/main">4279</v>
      </c>
      <c xmlns="http://schemas.openxmlformats.org/spreadsheetml/2006/main" r="I125" s="125">
        <f xmlns="http://schemas.openxmlformats.org/spreadsheetml/2006/main" t="shared" si="7"/>
        <v xmlns="http://schemas.openxmlformats.org/spreadsheetml/2006/main">1283.1670228379035</v>
      </c>
    </row>
    <row xmlns:x14ac="http://schemas.microsoft.com/office/spreadsheetml/2009/9/ac" xmlns="http://schemas.openxmlformats.org/spreadsheetml/2006/main" r="126" spans="1:9" ht="12" customHeight="1" x14ac:dyDescent="0.2">
      <c xmlns="http://schemas.openxmlformats.org/spreadsheetml/2006/main" r="A126" s="121" t="s">
        <v xmlns="http://schemas.openxmlformats.org/spreadsheetml/2006/main">1160</v>
      </c>
      <c xmlns="http://schemas.openxmlformats.org/spreadsheetml/2006/main" r="B126" s="122" t="s">
        <v xmlns="http://schemas.openxmlformats.org/spreadsheetml/2006/main">1161</v>
      </c>
      <c xmlns="http://schemas.openxmlformats.org/spreadsheetml/2006/main" r="C126" s="122" t="s">
        <v xmlns="http://schemas.openxmlformats.org/spreadsheetml/2006/main">1162</v>
      </c>
      <c xmlns="http://schemas.openxmlformats.org/spreadsheetml/2006/main" r="D126" s="155">
        <v xmlns="http://schemas.openxmlformats.org/spreadsheetml/2006/main">0.85099999999999998</v>
      </c>
      <c xmlns="http://schemas.openxmlformats.org/spreadsheetml/2006/main" r="E126" s="155">
        <f xmlns="http://schemas.openxmlformats.org/spreadsheetml/2006/main" t="shared" si="4"/>
        <v xmlns="http://schemas.openxmlformats.org/spreadsheetml/2006/main">0.85239880830080117</v>
      </c>
      <c xmlns="http://schemas.openxmlformats.org/spreadsheetml/2006/main" r="F126" s="156">
        <f xmlns="http://schemas.openxmlformats.org/spreadsheetml/2006/main" t="shared" si="5"/>
        <v xmlns="http://schemas.openxmlformats.org/spreadsheetml/2006/main">157780.13788116851</v>
      </c>
      <c xmlns="http://schemas.openxmlformats.org/spreadsheetml/2006/main" r="G126" s="157">
        <f xmlns="http://schemas.openxmlformats.org/spreadsheetml/2006/main" t="shared" si="6"/>
        <v xmlns="http://schemas.openxmlformats.org/spreadsheetml/2006/main">52593.379293722835</v>
      </c>
      <c xmlns="http://schemas.openxmlformats.org/spreadsheetml/2006/main" r="H126" s="123">
        <v xmlns="http://schemas.openxmlformats.org/spreadsheetml/2006/main">47776</v>
      </c>
      <c xmlns="http://schemas.openxmlformats.org/spreadsheetml/2006/main" r="I126" s="125">
        <f xmlns="http://schemas.openxmlformats.org/spreadsheetml/2006/main" t="shared" si="7"/>
        <v xmlns="http://schemas.openxmlformats.org/spreadsheetml/2006/main">4817.3792937228354</v>
      </c>
    </row>
    <row xmlns:x14ac="http://schemas.microsoft.com/office/spreadsheetml/2009/9/ac" xmlns="http://schemas.openxmlformats.org/spreadsheetml/2006/main" r="127" spans="1:9" ht="12" customHeight="1" x14ac:dyDescent="0.2">
      <c xmlns="http://schemas.openxmlformats.org/spreadsheetml/2006/main" r="A127" s="121" t="s">
        <v xmlns="http://schemas.openxmlformats.org/spreadsheetml/2006/main">1163</v>
      </c>
      <c xmlns="http://schemas.openxmlformats.org/spreadsheetml/2006/main" r="B127" s="121" t="s">
        <v xmlns="http://schemas.openxmlformats.org/spreadsheetml/2006/main">1164</v>
      </c>
      <c xmlns="http://schemas.openxmlformats.org/spreadsheetml/2006/main" r="C127" s="121" t="s">
        <v xmlns="http://schemas.openxmlformats.org/spreadsheetml/2006/main">1165</v>
      </c>
      <c xmlns="http://schemas.openxmlformats.org/spreadsheetml/2006/main" r="D127" s="155">
        <v xmlns="http://schemas.openxmlformats.org/spreadsheetml/2006/main">0.10199999999999999</v>
      </c>
      <c xmlns="http://schemas.openxmlformats.org/spreadsheetml/2006/main" r="E127" s="155">
        <f xmlns="http://schemas.openxmlformats.org/spreadsheetml/2006/main" t="shared" si="4"/>
        <v xmlns="http://schemas.openxmlformats.org/spreadsheetml/2006/main">0.10216765974933222</v>
      </c>
      <c xmlns="http://schemas.openxmlformats.org/spreadsheetml/2006/main" r="F127" s="156">
        <f xmlns="http://schemas.openxmlformats.org/spreadsheetml/2006/main" t="shared" si="5"/>
        <v xmlns="http://schemas.openxmlformats.org/spreadsheetml/2006/main">18911.36787764887</v>
      </c>
      <c xmlns="http://schemas.openxmlformats.org/spreadsheetml/2006/main" r="G127" s="157">
        <f xmlns="http://schemas.openxmlformats.org/spreadsheetml/2006/main" t="shared" si="6"/>
        <v xmlns="http://schemas.openxmlformats.org/spreadsheetml/2006/main">6303.7892925496235</v>
      </c>
      <c xmlns="http://schemas.openxmlformats.org/spreadsheetml/2006/main" r="H127" s="123">
        <v xmlns="http://schemas.openxmlformats.org/spreadsheetml/2006/main">4718</v>
      </c>
      <c xmlns="http://schemas.openxmlformats.org/spreadsheetml/2006/main" r="I127" s="125">
        <f xmlns="http://schemas.openxmlformats.org/spreadsheetml/2006/main" t="shared" si="7"/>
        <v xmlns="http://schemas.openxmlformats.org/spreadsheetml/2006/main">1585.7892925496235</v>
      </c>
    </row>
    <row xmlns:x14ac="http://schemas.microsoft.com/office/spreadsheetml/2009/9/ac" xmlns="http://schemas.openxmlformats.org/spreadsheetml/2006/main" r="128" spans="1:9" ht="12" customHeight="1" x14ac:dyDescent="0.2">
      <c xmlns="http://schemas.openxmlformats.org/spreadsheetml/2006/main" r="A128" s="121" t="s">
        <v xmlns="http://schemas.openxmlformats.org/spreadsheetml/2006/main">1166</v>
      </c>
      <c xmlns="http://schemas.openxmlformats.org/spreadsheetml/2006/main" r="B128" s="122" t="s">
        <v xmlns="http://schemas.openxmlformats.org/spreadsheetml/2006/main">1167</v>
      </c>
      <c xmlns="http://schemas.openxmlformats.org/spreadsheetml/2006/main" r="C128" s="122" t="s">
        <v xmlns="http://schemas.openxmlformats.org/spreadsheetml/2006/main">1168</v>
      </c>
      <c xmlns="http://schemas.openxmlformats.org/spreadsheetml/2006/main" r="D128" s="155">
        <v xmlns="http://schemas.openxmlformats.org/spreadsheetml/2006/main">8.5000000000000006E-2</v>
      </c>
      <c xmlns="http://schemas.openxmlformats.org/spreadsheetml/2006/main" r="E128" s="155">
        <f xmlns="http://schemas.openxmlformats.org/spreadsheetml/2006/main" t="shared" si="4"/>
        <v xmlns="http://schemas.openxmlformats.org/spreadsheetml/2006/main">8.5139716457776862E-2</v>
      </c>
      <c xmlns="http://schemas.openxmlformats.org/spreadsheetml/2006/main" r="F128" s="156">
        <f xmlns="http://schemas.openxmlformats.org/spreadsheetml/2006/main" t="shared" si="5"/>
        <v xmlns="http://schemas.openxmlformats.org/spreadsheetml/2006/main">15759.473231374062</v>
      </c>
      <c xmlns="http://schemas.openxmlformats.org/spreadsheetml/2006/main" r="G128" s="157">
        <f xmlns="http://schemas.openxmlformats.org/spreadsheetml/2006/main" t="shared" si="6"/>
        <v xmlns="http://schemas.openxmlformats.org/spreadsheetml/2006/main">5253.1577437913538</v>
      </c>
      <c xmlns="http://schemas.openxmlformats.org/spreadsheetml/2006/main" r="H128" s="123">
        <v xmlns="http://schemas.openxmlformats.org/spreadsheetml/2006/main">4498</v>
      </c>
      <c xmlns="http://schemas.openxmlformats.org/spreadsheetml/2006/main" r="I128" s="125">
        <f xmlns="http://schemas.openxmlformats.org/spreadsheetml/2006/main" t="shared" si="7"/>
        <v xmlns="http://schemas.openxmlformats.org/spreadsheetml/2006/main">755.15774379135382</v>
      </c>
    </row>
    <row xmlns:x14ac="http://schemas.microsoft.com/office/spreadsheetml/2009/9/ac" xmlns="http://schemas.openxmlformats.org/spreadsheetml/2006/main" r="129" spans="1:9" ht="12" customHeight="1" x14ac:dyDescent="0.2">
      <c xmlns="http://schemas.openxmlformats.org/spreadsheetml/2006/main" r="A129" s="121" t="s">
        <v xmlns="http://schemas.openxmlformats.org/spreadsheetml/2006/main">1169</v>
      </c>
      <c xmlns="http://schemas.openxmlformats.org/spreadsheetml/2006/main" r="B129" s="122" t="s">
        <v xmlns="http://schemas.openxmlformats.org/spreadsheetml/2006/main">1170</v>
      </c>
      <c xmlns="http://schemas.openxmlformats.org/spreadsheetml/2006/main" r="C129" s="122" t="s">
        <v xmlns="http://schemas.openxmlformats.org/spreadsheetml/2006/main">1171</v>
      </c>
      <c xmlns="http://schemas.openxmlformats.org/spreadsheetml/2006/main" r="D129" s="155">
        <v xmlns="http://schemas.openxmlformats.org/spreadsheetml/2006/main">1E-3</v>
      </c>
      <c xmlns="http://schemas.openxmlformats.org/spreadsheetml/2006/main" r="E129" s="155">
        <f xmlns="http://schemas.openxmlformats.org/spreadsheetml/2006/main" t="shared" si="4"/>
        <v xmlns="http://schemas.openxmlformats.org/spreadsheetml/2006/main">1.0016437230326689E-3</v>
      </c>
      <c xmlns="http://schemas.openxmlformats.org/spreadsheetml/2006/main" r="F129" s="156">
        <f xmlns="http://schemas.openxmlformats.org/spreadsheetml/2006/main" t="shared" si="5"/>
        <v xmlns="http://schemas.openxmlformats.org/spreadsheetml/2006/main">185.40556742793012</v>
      </c>
      <c xmlns="http://schemas.openxmlformats.org/spreadsheetml/2006/main" r="G129" s="157">
        <f xmlns="http://schemas.openxmlformats.org/spreadsheetml/2006/main" t="shared" si="6"/>
        <v xmlns="http://schemas.openxmlformats.org/spreadsheetml/2006/main">61.801855809310041</v>
      </c>
      <c xmlns="http://schemas.openxmlformats.org/spreadsheetml/2006/main" r="H129" s="123">
        <v xmlns="http://schemas.openxmlformats.org/spreadsheetml/2006/main">55</v>
      </c>
      <c xmlns="http://schemas.openxmlformats.org/spreadsheetml/2006/main" r="I129" s="125">
        <f xmlns="http://schemas.openxmlformats.org/spreadsheetml/2006/main" t="shared" si="7"/>
        <v xmlns="http://schemas.openxmlformats.org/spreadsheetml/2006/main">6.801855809310041</v>
      </c>
    </row>
    <row xmlns:x14ac="http://schemas.microsoft.com/office/spreadsheetml/2009/9/ac" xmlns="http://schemas.openxmlformats.org/spreadsheetml/2006/main" r="130" spans="1:9" ht="12" customHeight="1" x14ac:dyDescent="0.2">
      <c xmlns="http://schemas.openxmlformats.org/spreadsheetml/2006/main" r="A130" s="121" t="s">
        <v xmlns="http://schemas.openxmlformats.org/spreadsheetml/2006/main">1172</v>
      </c>
      <c xmlns="http://schemas.openxmlformats.org/spreadsheetml/2006/main" r="B130" s="122" t="s">
        <v xmlns="http://schemas.openxmlformats.org/spreadsheetml/2006/main">1173</v>
      </c>
      <c xmlns="http://schemas.openxmlformats.org/spreadsheetml/2006/main" r="C130" s="122" t="s">
        <v xmlns="http://schemas.openxmlformats.org/spreadsheetml/2006/main">1174</v>
      </c>
      <c xmlns="http://schemas.openxmlformats.org/spreadsheetml/2006/main" r="D130" s="155">
        <v xmlns="http://schemas.openxmlformats.org/spreadsheetml/2006/main">2.5999999999999999E-2</v>
      </c>
      <c xmlns="http://schemas.openxmlformats.org/spreadsheetml/2006/main" r="E130" s="155">
        <f xmlns="http://schemas.openxmlformats.org/spreadsheetml/2006/main" t="shared" si="4"/>
        <v xmlns="http://schemas.openxmlformats.org/spreadsheetml/2006/main">2.604273679884939E-2</v>
      </c>
      <c xmlns="http://schemas.openxmlformats.org/spreadsheetml/2006/main" r="F130" s="156">
        <f xmlns="http://schemas.openxmlformats.org/spreadsheetml/2006/main" t="shared" si="5"/>
        <v xmlns="http://schemas.openxmlformats.org/spreadsheetml/2006/main">4820.5447531261834</v>
      </c>
      <c xmlns="http://schemas.openxmlformats.org/spreadsheetml/2006/main" r="G130" s="157">
        <f xmlns="http://schemas.openxmlformats.org/spreadsheetml/2006/main" t="shared" si="6"/>
        <v xmlns="http://schemas.openxmlformats.org/spreadsheetml/2006/main">1606.8482510420611</v>
      </c>
      <c xmlns="http://schemas.openxmlformats.org/spreadsheetml/2006/main" r="H130" s="123">
        <v xmlns="http://schemas.openxmlformats.org/spreadsheetml/2006/main">1207</v>
      </c>
      <c xmlns="http://schemas.openxmlformats.org/spreadsheetml/2006/main" r="I130" s="125">
        <f xmlns="http://schemas.openxmlformats.org/spreadsheetml/2006/main" t="shared" si="7"/>
        <v xmlns="http://schemas.openxmlformats.org/spreadsheetml/2006/main">399.84825104206107</v>
      </c>
    </row>
    <row xmlns:x14ac="http://schemas.microsoft.com/office/spreadsheetml/2009/9/ac" xmlns="http://schemas.openxmlformats.org/spreadsheetml/2006/main" r="131" spans="1:9" ht="12" customHeight="1" x14ac:dyDescent="0.2">
      <c xmlns="http://schemas.openxmlformats.org/spreadsheetml/2006/main" r="A131" s="121" t="s">
        <v xmlns="http://schemas.openxmlformats.org/spreadsheetml/2006/main">1175</v>
      </c>
      <c xmlns="http://schemas.openxmlformats.org/spreadsheetml/2006/main" r="B131" s="122" t="s">
        <v xmlns="http://schemas.openxmlformats.org/spreadsheetml/2006/main">1176</v>
      </c>
      <c xmlns="http://schemas.openxmlformats.org/spreadsheetml/2006/main" r="C131" s="122" t="s">
        <v xmlns="http://schemas.openxmlformats.org/spreadsheetml/2006/main">1177</v>
      </c>
      <c xmlns="http://schemas.openxmlformats.org/spreadsheetml/2006/main" r="D131" s="155">
        <v xmlns="http://schemas.openxmlformats.org/spreadsheetml/2006/main">4.0000000000000001E-3</v>
      </c>
      <c xmlns="http://schemas.openxmlformats.org/spreadsheetml/2006/main" r="E131" s="155">
        <f xmlns="http://schemas.openxmlformats.org/spreadsheetml/2006/main" t="shared" si="4"/>
        <v xmlns="http://schemas.openxmlformats.org/spreadsheetml/2006/main">4.0065748921306755E-3</v>
      </c>
      <c xmlns="http://schemas.openxmlformats.org/spreadsheetml/2006/main" r="F131" s="156">
        <f xmlns="http://schemas.openxmlformats.org/spreadsheetml/2006/main" t="shared" si="5"/>
        <v xmlns="http://schemas.openxmlformats.org/spreadsheetml/2006/main">741.62226971172049</v>
      </c>
      <c xmlns="http://schemas.openxmlformats.org/spreadsheetml/2006/main" r="G131" s="157">
        <f xmlns="http://schemas.openxmlformats.org/spreadsheetml/2006/main" t="shared" si="6"/>
        <v xmlns="http://schemas.openxmlformats.org/spreadsheetml/2006/main">247.20742323724016</v>
      </c>
      <c xmlns="http://schemas.openxmlformats.org/spreadsheetml/2006/main" r="H131" s="123">
        <v xmlns="http://schemas.openxmlformats.org/spreadsheetml/2006/main">110</v>
      </c>
      <c xmlns="http://schemas.openxmlformats.org/spreadsheetml/2006/main" r="I131" s="125">
        <f xmlns="http://schemas.openxmlformats.org/spreadsheetml/2006/main" t="shared" si="7"/>
        <v xmlns="http://schemas.openxmlformats.org/spreadsheetml/2006/main">137.20742323724016</v>
      </c>
    </row>
    <row xmlns:x14ac="http://schemas.microsoft.com/office/spreadsheetml/2009/9/ac" xmlns="http://schemas.openxmlformats.org/spreadsheetml/2006/main" r="132" spans="1:9" ht="12" customHeight="1" x14ac:dyDescent="0.2">
      <c xmlns="http://schemas.openxmlformats.org/spreadsheetml/2006/main" r="A132" s="121" t="s">
        <v xmlns="http://schemas.openxmlformats.org/spreadsheetml/2006/main">1178</v>
      </c>
      <c xmlns="http://schemas.openxmlformats.org/spreadsheetml/2006/main" r="B132" s="122" t="s">
        <v xmlns="http://schemas.openxmlformats.org/spreadsheetml/2006/main">1179</v>
      </c>
      <c xmlns="http://schemas.openxmlformats.org/spreadsheetml/2006/main" r="C132" s="122" t="s">
        <v xmlns="http://schemas.openxmlformats.org/spreadsheetml/2006/main">1180</v>
      </c>
      <c xmlns="http://schemas.openxmlformats.org/spreadsheetml/2006/main" r="D132" s="155">
        <v xmlns="http://schemas.openxmlformats.org/spreadsheetml/2006/main">0.01</v>
      </c>
      <c xmlns="http://schemas.openxmlformats.org/spreadsheetml/2006/main" r="E132" s="155">
        <f xmlns="http://schemas.openxmlformats.org/spreadsheetml/2006/main" t="shared" si="4"/>
        <v xmlns="http://schemas.openxmlformats.org/spreadsheetml/2006/main">1.0016437230326688E-2</v>
      </c>
      <c xmlns="http://schemas.openxmlformats.org/spreadsheetml/2006/main" r="F132" s="156">
        <f xmlns="http://schemas.openxmlformats.org/spreadsheetml/2006/main" t="shared" si="5"/>
        <v xmlns="http://schemas.openxmlformats.org/spreadsheetml/2006/main">1854.055674279301</v>
      </c>
      <c xmlns="http://schemas.openxmlformats.org/spreadsheetml/2006/main" r="G132" s="157">
        <f xmlns="http://schemas.openxmlformats.org/spreadsheetml/2006/main" t="shared" si="6"/>
        <v xmlns="http://schemas.openxmlformats.org/spreadsheetml/2006/main">618.0185580931003</v>
      </c>
      <c xmlns="http://schemas.openxmlformats.org/spreadsheetml/2006/main" r="H132" s="123">
        <v xmlns="http://schemas.openxmlformats.org/spreadsheetml/2006/main">384</v>
      </c>
      <c xmlns="http://schemas.openxmlformats.org/spreadsheetml/2006/main" r="I132" s="125">
        <f xmlns="http://schemas.openxmlformats.org/spreadsheetml/2006/main" t="shared" si="7"/>
        <v xmlns="http://schemas.openxmlformats.org/spreadsheetml/2006/main">234.0185580931003</v>
      </c>
    </row>
    <row xmlns:x14ac="http://schemas.microsoft.com/office/spreadsheetml/2009/9/ac" xmlns="http://schemas.openxmlformats.org/spreadsheetml/2006/main" r="133" spans="1:9" ht="12" customHeight="1" x14ac:dyDescent="0.2">
      <c xmlns="http://schemas.openxmlformats.org/spreadsheetml/2006/main" r="A133" s="121" t="s">
        <v xmlns="http://schemas.openxmlformats.org/spreadsheetml/2006/main">1181</v>
      </c>
      <c xmlns="http://schemas.openxmlformats.org/spreadsheetml/2006/main" r="B133" s="122" t="s">
        <v xmlns="http://schemas.openxmlformats.org/spreadsheetml/2006/main">1182</v>
      </c>
      <c xmlns="http://schemas.openxmlformats.org/spreadsheetml/2006/main" r="C133" s="122" t="s">
        <v xmlns="http://schemas.openxmlformats.org/spreadsheetml/2006/main">1183</v>
      </c>
      <c xmlns="http://schemas.openxmlformats.org/spreadsheetml/2006/main" r="D133" s="155">
        <v xmlns="http://schemas.openxmlformats.org/spreadsheetml/2006/main">0.11700000000000001</v>
      </c>
      <c xmlns="http://schemas.openxmlformats.org/spreadsheetml/2006/main" r="E133" s="155">
        <f xmlns="http://schemas.openxmlformats.org/spreadsheetml/2006/main" t="shared" si="4"/>
        <v xmlns="http://schemas.openxmlformats.org/spreadsheetml/2006/main">0.11719231559482227</v>
      </c>
      <c xmlns="http://schemas.openxmlformats.org/spreadsheetml/2006/main" r="F133" s="156">
        <f xmlns="http://schemas.openxmlformats.org/spreadsheetml/2006/main" t="shared" si="5"/>
        <v xmlns="http://schemas.openxmlformats.org/spreadsheetml/2006/main">21692.451389067824</v>
      </c>
      <c xmlns="http://schemas.openxmlformats.org/spreadsheetml/2006/main" r="G133" s="157">
        <f xmlns="http://schemas.openxmlformats.org/spreadsheetml/2006/main" t="shared" si="6"/>
        <v xmlns="http://schemas.openxmlformats.org/spreadsheetml/2006/main">7230.8171296892751</v>
      </c>
      <c xmlns="http://schemas.openxmlformats.org/spreadsheetml/2006/main" r="H133" s="123">
        <v xmlns="http://schemas.openxmlformats.org/spreadsheetml/2006/main">4937</v>
      </c>
      <c xmlns="http://schemas.openxmlformats.org/spreadsheetml/2006/main" r="I133" s="125">
        <f xmlns="http://schemas.openxmlformats.org/spreadsheetml/2006/main" t="shared" si="7"/>
        <v xmlns="http://schemas.openxmlformats.org/spreadsheetml/2006/main">2293.8171296892751</v>
      </c>
    </row>
    <row xmlns:x14ac="http://schemas.microsoft.com/office/spreadsheetml/2009/9/ac" xmlns="http://schemas.openxmlformats.org/spreadsheetml/2006/main" r="134" spans="1:9" ht="12" customHeight="1" x14ac:dyDescent="0.2">
      <c xmlns="http://schemas.openxmlformats.org/spreadsheetml/2006/main" r="A134" s="121" t="s">
        <v xmlns="http://schemas.openxmlformats.org/spreadsheetml/2006/main">1184</v>
      </c>
      <c xmlns="http://schemas.openxmlformats.org/spreadsheetml/2006/main" r="B134" s="122" t="s">
        <v xmlns="http://schemas.openxmlformats.org/spreadsheetml/2006/main">1185</v>
      </c>
      <c xmlns="http://schemas.openxmlformats.org/spreadsheetml/2006/main" r="C134" s="122" t="s">
        <v xmlns="http://schemas.openxmlformats.org/spreadsheetml/2006/main">1186</v>
      </c>
      <c xmlns="http://schemas.openxmlformats.org/spreadsheetml/2006/main" r="D134" s="155">
        <v xmlns="http://schemas.openxmlformats.org/spreadsheetml/2006/main">0.154</v>
      </c>
      <c xmlns="http://schemas.openxmlformats.org/spreadsheetml/2006/main" r="E134" s="155">
        <f xmlns="http://schemas.openxmlformats.org/spreadsheetml/2006/main" t="shared" si="4"/>
        <v xmlns="http://schemas.openxmlformats.org/spreadsheetml/2006/main">0.154253133347031</v>
      </c>
      <c xmlns="http://schemas.openxmlformats.org/spreadsheetml/2006/main" r="F134" s="156">
        <f xmlns="http://schemas.openxmlformats.org/spreadsheetml/2006/main" t="shared" si="5"/>
        <v xmlns="http://schemas.openxmlformats.org/spreadsheetml/2006/main">28552.457383901241</v>
      </c>
      <c xmlns="http://schemas.openxmlformats.org/spreadsheetml/2006/main" r="G134" s="157">
        <f xmlns="http://schemas.openxmlformats.org/spreadsheetml/2006/main" t="shared" si="6"/>
        <v xmlns="http://schemas.openxmlformats.org/spreadsheetml/2006/main">9517.485794633747</v>
      </c>
      <c xmlns="http://schemas.openxmlformats.org/spreadsheetml/2006/main" r="H134" s="123">
        <v xmlns="http://schemas.openxmlformats.org/spreadsheetml/2006/main">4937</v>
      </c>
      <c xmlns="http://schemas.openxmlformats.org/spreadsheetml/2006/main" r="I134" s="125">
        <f xmlns="http://schemas.openxmlformats.org/spreadsheetml/2006/main" t="shared" si="7"/>
        <v xmlns="http://schemas.openxmlformats.org/spreadsheetml/2006/main">4580.485794633747</v>
      </c>
    </row>
    <row xmlns:x14ac="http://schemas.microsoft.com/office/spreadsheetml/2009/9/ac" xmlns="http://schemas.openxmlformats.org/spreadsheetml/2006/main" r="135" spans="1:9" ht="12" customHeight="1" x14ac:dyDescent="0.2">
      <c xmlns="http://schemas.openxmlformats.org/spreadsheetml/2006/main" r="A135" s="121" t="s">
        <v xmlns="http://schemas.openxmlformats.org/spreadsheetml/2006/main">1187</v>
      </c>
      <c xmlns="http://schemas.openxmlformats.org/spreadsheetml/2006/main" r="B135" s="122" t="s">
        <v xmlns="http://schemas.openxmlformats.org/spreadsheetml/2006/main">1188</v>
      </c>
      <c xmlns="http://schemas.openxmlformats.org/spreadsheetml/2006/main" r="C135" s="122" t="s">
        <v xmlns="http://schemas.openxmlformats.org/spreadsheetml/2006/main">1189</v>
      </c>
      <c xmlns="http://schemas.openxmlformats.org/spreadsheetml/2006/main" r="D135" s="155">
        <v xmlns="http://schemas.openxmlformats.org/spreadsheetml/2006/main">0.92100000000000004</v>
      </c>
      <c xmlns="http://schemas.openxmlformats.org/spreadsheetml/2006/main" r="E135" s="155">
        <f xmlns="http://schemas.openxmlformats.org/spreadsheetml/2006/main" t="shared" si="4"/>
        <v xmlns="http://schemas.openxmlformats.org/spreadsheetml/2006/main">0.92251386891308806</v>
      </c>
      <c xmlns="http://schemas.openxmlformats.org/spreadsheetml/2006/main" r="F135" s="156">
        <f xmlns="http://schemas.openxmlformats.org/spreadsheetml/2006/main" t="shared" si="5"/>
        <v xmlns="http://schemas.openxmlformats.org/spreadsheetml/2006/main">170758.52760112364</v>
      </c>
      <c xmlns="http://schemas.openxmlformats.org/spreadsheetml/2006/main" r="G135" s="157">
        <f xmlns="http://schemas.openxmlformats.org/spreadsheetml/2006/main" t="shared" si="6"/>
        <v xmlns="http://schemas.openxmlformats.org/spreadsheetml/2006/main">56919.509200374545</v>
      </c>
      <c xmlns="http://schemas.openxmlformats.org/spreadsheetml/2006/main" r="H135" s="123">
        <v xmlns="http://schemas.openxmlformats.org/spreadsheetml/2006/main">45418</v>
      </c>
      <c xmlns="http://schemas.openxmlformats.org/spreadsheetml/2006/main" r="I135" s="125">
        <f xmlns="http://schemas.openxmlformats.org/spreadsheetml/2006/main" t="shared" si="7"/>
        <v xmlns="http://schemas.openxmlformats.org/spreadsheetml/2006/main">11501.509200374545</v>
      </c>
    </row>
    <row xmlns:x14ac="http://schemas.microsoft.com/office/spreadsheetml/2009/9/ac" xmlns="http://schemas.openxmlformats.org/spreadsheetml/2006/main" r="136" spans="1:9" ht="12" customHeight="1" x14ac:dyDescent="0.2">
      <c xmlns="http://schemas.openxmlformats.org/spreadsheetml/2006/main" r="A136" s="121" t="s">
        <v xmlns="http://schemas.openxmlformats.org/spreadsheetml/2006/main">1190</v>
      </c>
      <c xmlns="http://schemas.openxmlformats.org/spreadsheetml/2006/main" r="B136" s="122" t="s">
        <v xmlns="http://schemas.openxmlformats.org/spreadsheetml/2006/main">1191</v>
      </c>
      <c xmlns="http://schemas.openxmlformats.org/spreadsheetml/2006/main" r="C136" s="122" t="s">
        <v xmlns="http://schemas.openxmlformats.org/spreadsheetml/2006/main">1192</v>
      </c>
      <c xmlns="http://schemas.openxmlformats.org/spreadsheetml/2006/main" r="D136" s="155">
        <v xmlns="http://schemas.openxmlformats.org/spreadsheetml/2006/main">0.47399999999999998</v>
      </c>
      <c xmlns="http://schemas.openxmlformats.org/spreadsheetml/2006/main" r="E136" s="155">
        <f xmlns="http://schemas.openxmlformats.org/spreadsheetml/2006/main" t="shared" si="4"/>
        <v xmlns="http://schemas.openxmlformats.org/spreadsheetml/2006/main">0.47477912471748501</v>
      </c>
      <c xmlns="http://schemas.openxmlformats.org/spreadsheetml/2006/main" r="F136" s="156">
        <f xmlns="http://schemas.openxmlformats.org/spreadsheetml/2006/main" t="shared" si="5"/>
        <v xmlns="http://schemas.openxmlformats.org/spreadsheetml/2006/main">87882.238960838877</v>
      </c>
      <c xmlns="http://schemas.openxmlformats.org/spreadsheetml/2006/main" r="G136" s="157">
        <f xmlns="http://schemas.openxmlformats.org/spreadsheetml/2006/main" t="shared" si="6"/>
        <v xmlns="http://schemas.openxmlformats.org/spreadsheetml/2006/main">29294.07965361296</v>
      </c>
      <c xmlns="http://schemas.openxmlformats.org/spreadsheetml/2006/main" r="H136" s="123">
        <v xmlns="http://schemas.openxmlformats.org/spreadsheetml/2006/main">28030</v>
      </c>
      <c xmlns="http://schemas.openxmlformats.org/spreadsheetml/2006/main" r="I136" s="125">
        <f xmlns="http://schemas.openxmlformats.org/spreadsheetml/2006/main" t="shared" si="7"/>
        <v xmlns="http://schemas.openxmlformats.org/spreadsheetml/2006/main">1264.0796536129601</v>
      </c>
    </row>
    <row xmlns:x14ac="http://schemas.microsoft.com/office/spreadsheetml/2009/9/ac" xmlns="http://schemas.openxmlformats.org/spreadsheetml/2006/main" r="137" spans="1:9" ht="12" customHeight="1" x14ac:dyDescent="0.2">
      <c xmlns="http://schemas.openxmlformats.org/spreadsheetml/2006/main" r="A137" s="121" t="s">
        <v xmlns="http://schemas.openxmlformats.org/spreadsheetml/2006/main">1193</v>
      </c>
      <c xmlns="http://schemas.openxmlformats.org/spreadsheetml/2006/main" r="B137" s="122" t="s">
        <v xmlns="http://schemas.openxmlformats.org/spreadsheetml/2006/main">1194</v>
      </c>
      <c xmlns="http://schemas.openxmlformats.org/spreadsheetml/2006/main" r="C137" s="122" t="s">
        <v xmlns="http://schemas.openxmlformats.org/spreadsheetml/2006/main">1195</v>
      </c>
      <c xmlns="http://schemas.openxmlformats.org/spreadsheetml/2006/main" r="D137" s="155">
        <v xmlns="http://schemas.openxmlformats.org/spreadsheetml/2006/main">0.20899999999999999</v>
      </c>
      <c xmlns="http://schemas.openxmlformats.org/spreadsheetml/2006/main" r="E137" s="155">
        <f xmlns="http://schemas.openxmlformats.org/spreadsheetml/2006/main" t="shared" si="4"/>
        <v xmlns="http://schemas.openxmlformats.org/spreadsheetml/2006/main">0.20934353811382778</v>
      </c>
      <c xmlns="http://schemas.openxmlformats.org/spreadsheetml/2006/main" r="F137" s="156">
        <f xmlns="http://schemas.openxmlformats.org/spreadsheetml/2006/main" t="shared" si="5"/>
        <v xmlns="http://schemas.openxmlformats.org/spreadsheetml/2006/main">38749.76359243739</v>
      </c>
      <c xmlns="http://schemas.openxmlformats.org/spreadsheetml/2006/main" r="G137" s="157">
        <f xmlns="http://schemas.openxmlformats.org/spreadsheetml/2006/main" t="shared" si="6"/>
        <v xmlns="http://schemas.openxmlformats.org/spreadsheetml/2006/main">12916.587864145797</v>
      </c>
      <c xmlns="http://schemas.openxmlformats.org/spreadsheetml/2006/main" r="H137" s="123">
        <v xmlns="http://schemas.openxmlformats.org/spreadsheetml/2006/main">7405</v>
      </c>
      <c xmlns="http://schemas.openxmlformats.org/spreadsheetml/2006/main" r="I137" s="125">
        <f xmlns="http://schemas.openxmlformats.org/spreadsheetml/2006/main" t="shared" si="7"/>
        <v xmlns="http://schemas.openxmlformats.org/spreadsheetml/2006/main">5511.5878641457966</v>
      </c>
    </row>
    <row xmlns:x14ac="http://schemas.microsoft.com/office/spreadsheetml/2009/9/ac" xmlns="http://schemas.openxmlformats.org/spreadsheetml/2006/main" r="138" spans="1:9" ht="12" customHeight="1" x14ac:dyDescent="0.2">
      <c xmlns="http://schemas.openxmlformats.org/spreadsheetml/2006/main" r="A138" s="121" t="s">
        <v xmlns="http://schemas.openxmlformats.org/spreadsheetml/2006/main">1196</v>
      </c>
      <c xmlns="http://schemas.openxmlformats.org/spreadsheetml/2006/main" r="B138" s="122" t="s">
        <v xmlns="http://schemas.openxmlformats.org/spreadsheetml/2006/main">1197</v>
      </c>
      <c xmlns="http://schemas.openxmlformats.org/spreadsheetml/2006/main" r="C138" s="122" t="s">
        <v xmlns="http://schemas.openxmlformats.org/spreadsheetml/2006/main">1198</v>
      </c>
      <c xmlns="http://schemas.openxmlformats.org/spreadsheetml/2006/main" r="D138" s="155">
        <v xmlns="http://schemas.openxmlformats.org/spreadsheetml/2006/main">1.994</v>
      </c>
      <c xmlns="http://schemas.openxmlformats.org/spreadsheetml/2006/main" r="E138" s="155">
        <f xmlns="http://schemas.openxmlformats.org/spreadsheetml/2006/main" t="shared" si="4"/>
        <v xmlns="http://schemas.openxmlformats.org/spreadsheetml/2006/main">1.9972775837271417</v>
      </c>
      <c xmlns="http://schemas.openxmlformats.org/spreadsheetml/2006/main" r="F138" s="156">
        <f xmlns="http://schemas.openxmlformats.org/spreadsheetml/2006/main" t="shared" si="5"/>
        <v xmlns="http://schemas.openxmlformats.org/spreadsheetml/2006/main">369698.70145129261</v>
      </c>
      <c xmlns="http://schemas.openxmlformats.org/spreadsheetml/2006/main" r="G138" s="157">
        <f xmlns="http://schemas.openxmlformats.org/spreadsheetml/2006/main" t="shared" si="6"/>
        <v xmlns="http://schemas.openxmlformats.org/spreadsheetml/2006/main">123232.9004837642</v>
      </c>
      <c xmlns="http://schemas.openxmlformats.org/spreadsheetml/2006/main" r="H138" s="123">
        <v xmlns="http://schemas.openxmlformats.org/spreadsheetml/2006/main">123966</v>
      </c>
      <c xmlns="http://schemas.openxmlformats.org/spreadsheetml/2006/main" r="I138" s="125">
        <f xmlns="http://schemas.openxmlformats.org/spreadsheetml/2006/main" t="shared" si="7"/>
        <v xmlns="http://schemas.openxmlformats.org/spreadsheetml/2006/main">-733.09951623580127</v>
      </c>
    </row>
    <row xmlns:x14ac="http://schemas.microsoft.com/office/spreadsheetml/2009/9/ac" xmlns="http://schemas.openxmlformats.org/spreadsheetml/2006/main" r="139" spans="1:9" ht="12" customHeight="1" x14ac:dyDescent="0.2">
      <c xmlns="http://schemas.openxmlformats.org/spreadsheetml/2006/main" r="A139" s="121" t="s">
        <v xmlns="http://schemas.openxmlformats.org/spreadsheetml/2006/main">1199</v>
      </c>
      <c xmlns="http://schemas.openxmlformats.org/spreadsheetml/2006/main" r="B139" s="122" t="s">
        <v xmlns="http://schemas.openxmlformats.org/spreadsheetml/2006/main">1200</v>
      </c>
      <c xmlns="http://schemas.openxmlformats.org/spreadsheetml/2006/main" r="C139" s="122" t="s">
        <v xmlns="http://schemas.openxmlformats.org/spreadsheetml/2006/main">1201</v>
      </c>
      <c xmlns="http://schemas.openxmlformats.org/spreadsheetml/2006/main" r="D139" s="155">
        <v xmlns="http://schemas.openxmlformats.org/spreadsheetml/2006/main">3.0000000000000001E-3</v>
      </c>
      <c xmlns="http://schemas.openxmlformats.org/spreadsheetml/2006/main" r="E139" s="155">
        <f xmlns="http://schemas.openxmlformats.org/spreadsheetml/2006/main" t="shared" si="4"/>
        <v xmlns="http://schemas.openxmlformats.org/spreadsheetml/2006/main">3.0049311690980066E-3</v>
      </c>
      <c xmlns="http://schemas.openxmlformats.org/spreadsheetml/2006/main" r="F139" s="156">
        <f xmlns="http://schemas.openxmlformats.org/spreadsheetml/2006/main" t="shared" si="5"/>
        <v xmlns="http://schemas.openxmlformats.org/spreadsheetml/2006/main">556.21670228379037</v>
      </c>
      <c xmlns="http://schemas.openxmlformats.org/spreadsheetml/2006/main" r="G139" s="157">
        <f xmlns="http://schemas.openxmlformats.org/spreadsheetml/2006/main" t="shared" si="6"/>
        <v xmlns="http://schemas.openxmlformats.org/spreadsheetml/2006/main">185.40556742793012</v>
      </c>
      <c xmlns="http://schemas.openxmlformats.org/spreadsheetml/2006/main" r="H139" s="123">
        <v xmlns="http://schemas.openxmlformats.org/spreadsheetml/2006/main">110</v>
      </c>
      <c xmlns="http://schemas.openxmlformats.org/spreadsheetml/2006/main" r="I139" s="125">
        <f xmlns="http://schemas.openxmlformats.org/spreadsheetml/2006/main" t="shared" si="7"/>
        <v xmlns="http://schemas.openxmlformats.org/spreadsheetml/2006/main">75.405567427930123</v>
      </c>
    </row>
    <row xmlns:x14ac="http://schemas.microsoft.com/office/spreadsheetml/2009/9/ac" xmlns="http://schemas.openxmlformats.org/spreadsheetml/2006/main" r="140" spans="1:9" ht="12" customHeight="1" x14ac:dyDescent="0.2">
      <c xmlns="http://schemas.openxmlformats.org/spreadsheetml/2006/main" r="A140" s="121" t="s">
        <v xmlns="http://schemas.openxmlformats.org/spreadsheetml/2006/main">1202</v>
      </c>
      <c xmlns="http://schemas.openxmlformats.org/spreadsheetml/2006/main" r="B140" s="122" t="s">
        <v xmlns="http://schemas.openxmlformats.org/spreadsheetml/2006/main">1203</v>
      </c>
      <c xmlns="http://schemas.openxmlformats.org/spreadsheetml/2006/main" r="C140" s="122" t="s">
        <v xmlns="http://schemas.openxmlformats.org/spreadsheetml/2006/main">1204</v>
      </c>
      <c xmlns="http://schemas.openxmlformats.org/spreadsheetml/2006/main" r="D140" s="155">
        <v xmlns="http://schemas.openxmlformats.org/spreadsheetml/2006/main">0.22600000000000001</v>
      </c>
      <c xmlns="http://schemas.openxmlformats.org/spreadsheetml/2006/main" r="E140" s="155">
        <f xmlns="http://schemas.openxmlformats.org/spreadsheetml/2006/main" t="shared" si="4"/>
        <v xmlns="http://schemas.openxmlformats.org/spreadsheetml/2006/main">0.22637148140538316</v>
      </c>
      <c xmlns="http://schemas.openxmlformats.org/spreadsheetml/2006/main" r="F140" s="156">
        <f xmlns="http://schemas.openxmlformats.org/spreadsheetml/2006/main" t="shared" ref="F140:F187" si="8">(E140*$D$195/100)</f>
        <v xmlns="http://schemas.openxmlformats.org/spreadsheetml/2006/main">41901.658238712203</v>
      </c>
      <c xmlns="http://schemas.openxmlformats.org/spreadsheetml/2006/main" r="G140" s="157">
        <f xmlns="http://schemas.openxmlformats.org/spreadsheetml/2006/main" t="shared" ref="G140:G187" si="9">(F140/3)</f>
        <v xmlns="http://schemas.openxmlformats.org/spreadsheetml/2006/main">13967.219412904067</v>
      </c>
      <c xmlns="http://schemas.openxmlformats.org/spreadsheetml/2006/main" r="H140" s="123">
        <v xmlns="http://schemas.openxmlformats.org/spreadsheetml/2006/main">9709</v>
      </c>
      <c xmlns="http://schemas.openxmlformats.org/spreadsheetml/2006/main" r="I140" s="125">
        <f xmlns="http://schemas.openxmlformats.org/spreadsheetml/2006/main" t="shared" si="7"/>
        <v xmlns="http://schemas.openxmlformats.org/spreadsheetml/2006/main">4258.2194129040672</v>
      </c>
    </row>
    <row xmlns:x14ac="http://schemas.microsoft.com/office/spreadsheetml/2009/9/ac" xmlns="http://schemas.openxmlformats.org/spreadsheetml/2006/main" r="141" spans="1:9" ht="12" customHeight="1" x14ac:dyDescent="0.2">
      <c xmlns="http://schemas.openxmlformats.org/spreadsheetml/2006/main" r="A141" s="121" t="s">
        <v xmlns="http://schemas.openxmlformats.org/spreadsheetml/2006/main">1205</v>
      </c>
      <c xmlns="http://schemas.openxmlformats.org/spreadsheetml/2006/main" r="B141" s="122" t="s">
        <v xmlns="http://schemas.openxmlformats.org/spreadsheetml/2006/main">1206</v>
      </c>
      <c xmlns="http://schemas.openxmlformats.org/spreadsheetml/2006/main" r="C141" s="122" t="s">
        <v xmlns="http://schemas.openxmlformats.org/spreadsheetml/2006/main">1207</v>
      </c>
      <c xmlns="http://schemas.openxmlformats.org/spreadsheetml/2006/main" r="D141" s="155">
        <v xmlns="http://schemas.openxmlformats.org/spreadsheetml/2006/main">2.4380000000000002</v>
      </c>
      <c xmlns="http://schemas.openxmlformats.org/spreadsheetml/2006/main" r="E141" s="155">
        <f xmlns="http://schemas.openxmlformats.org/spreadsheetml/2006/main" t="shared" ref="E141:E187" si="10">D141*(100-22)/($D$188-22)</f>
        <v xmlns="http://schemas.openxmlformats.org/spreadsheetml/2006/main">2.4420073967536466</v>
      </c>
      <c xmlns="http://schemas.openxmlformats.org/spreadsheetml/2006/main" r="F141" s="156">
        <f xmlns="http://schemas.openxmlformats.org/spreadsheetml/2006/main" t="shared" si="8"/>
        <v xmlns="http://schemas.openxmlformats.org/spreadsheetml/2006/main">452018.77338929364</v>
      </c>
      <c xmlns="http://schemas.openxmlformats.org/spreadsheetml/2006/main" r="G141" s="157">
        <f xmlns="http://schemas.openxmlformats.org/spreadsheetml/2006/main" t="shared" si="9"/>
        <v xmlns="http://schemas.openxmlformats.org/spreadsheetml/2006/main">150672.92446309788</v>
      </c>
      <c xmlns="http://schemas.openxmlformats.org/spreadsheetml/2006/main" r="H141" s="123">
        <v xmlns="http://schemas.openxmlformats.org/spreadsheetml/2006/main">87873</v>
      </c>
      <c xmlns="http://schemas.openxmlformats.org/spreadsheetml/2006/main" r="I141" s="125">
        <f xmlns="http://schemas.openxmlformats.org/spreadsheetml/2006/main" t="shared" ref="I141:I188" si="11">G141-H141</f>
        <v xmlns="http://schemas.openxmlformats.org/spreadsheetml/2006/main">62799.924463097879</v>
      </c>
    </row>
    <row xmlns:x14ac="http://schemas.microsoft.com/office/spreadsheetml/2009/9/ac" xmlns="http://schemas.openxmlformats.org/spreadsheetml/2006/main" r="142" spans="1:9" ht="12" customHeight="1" x14ac:dyDescent="0.2">
      <c xmlns="http://schemas.openxmlformats.org/spreadsheetml/2006/main" r="A142" s="121" t="s">
        <v xmlns="http://schemas.openxmlformats.org/spreadsheetml/2006/main">1208</v>
      </c>
      <c xmlns="http://schemas.openxmlformats.org/spreadsheetml/2006/main" r="B142" s="122" t="s">
        <v xmlns="http://schemas.openxmlformats.org/spreadsheetml/2006/main">1209</v>
      </c>
      <c xmlns="http://schemas.openxmlformats.org/spreadsheetml/2006/main" r="C142" s="122" t="s">
        <v xmlns="http://schemas.openxmlformats.org/spreadsheetml/2006/main">1210</v>
      </c>
      <c xmlns="http://schemas.openxmlformats.org/spreadsheetml/2006/main" r="D142" s="155">
        <v xmlns="http://schemas.openxmlformats.org/spreadsheetml/2006/main">2E-3</v>
      </c>
      <c xmlns="http://schemas.openxmlformats.org/spreadsheetml/2006/main" r="E142" s="155">
        <f xmlns="http://schemas.openxmlformats.org/spreadsheetml/2006/main" t="shared" si="10"/>
        <v xmlns="http://schemas.openxmlformats.org/spreadsheetml/2006/main">2.0032874460653377E-3</v>
      </c>
      <c xmlns="http://schemas.openxmlformats.org/spreadsheetml/2006/main" r="F142" s="156">
        <f xmlns="http://schemas.openxmlformats.org/spreadsheetml/2006/main" t="shared" si="8"/>
        <v xmlns="http://schemas.openxmlformats.org/spreadsheetml/2006/main">370.81113485586025</v>
      </c>
      <c xmlns="http://schemas.openxmlformats.org/spreadsheetml/2006/main" r="G142" s="157">
        <f xmlns="http://schemas.openxmlformats.org/spreadsheetml/2006/main" t="shared" si="9"/>
        <v xmlns="http://schemas.openxmlformats.org/spreadsheetml/2006/main">123.60371161862008</v>
      </c>
      <c xmlns="http://schemas.openxmlformats.org/spreadsheetml/2006/main" r="H142" s="123">
        <v xmlns="http://schemas.openxmlformats.org/spreadsheetml/2006/main">55</v>
      </c>
      <c xmlns="http://schemas.openxmlformats.org/spreadsheetml/2006/main" r="I142" s="125">
        <f xmlns="http://schemas.openxmlformats.org/spreadsheetml/2006/main" t="shared" si="11"/>
        <v xmlns="http://schemas.openxmlformats.org/spreadsheetml/2006/main">68.603711618620082</v>
      </c>
    </row>
    <row xmlns:x14ac="http://schemas.microsoft.com/office/spreadsheetml/2009/9/ac" xmlns="http://schemas.openxmlformats.org/spreadsheetml/2006/main" r="143" spans="1:9" ht="12" customHeight="1" x14ac:dyDescent="0.2">
      <c xmlns="http://schemas.openxmlformats.org/spreadsheetml/2006/main" r="A143" s="121" t="s">
        <v xmlns="http://schemas.openxmlformats.org/spreadsheetml/2006/main">1211</v>
      </c>
      <c xmlns="http://schemas.openxmlformats.org/spreadsheetml/2006/main" r="B143" s="122" t="s">
        <v xmlns="http://schemas.openxmlformats.org/spreadsheetml/2006/main">1212</v>
      </c>
      <c xmlns="http://schemas.openxmlformats.org/spreadsheetml/2006/main" r="C143" s="122" t="s">
        <v xmlns="http://schemas.openxmlformats.org/spreadsheetml/2006/main">1213</v>
      </c>
      <c xmlns="http://schemas.openxmlformats.org/spreadsheetml/2006/main" r="D143" s="155">
        <v xmlns="http://schemas.openxmlformats.org/spreadsheetml/2006/main">1E-3</v>
      </c>
      <c xmlns="http://schemas.openxmlformats.org/spreadsheetml/2006/main" r="E143" s="155">
        <f xmlns="http://schemas.openxmlformats.org/spreadsheetml/2006/main" t="shared" si="10"/>
        <v xmlns="http://schemas.openxmlformats.org/spreadsheetml/2006/main">1.0016437230326689E-3</v>
      </c>
      <c xmlns="http://schemas.openxmlformats.org/spreadsheetml/2006/main" r="F143" s="156">
        <f xmlns="http://schemas.openxmlformats.org/spreadsheetml/2006/main" t="shared" si="8"/>
        <v xmlns="http://schemas.openxmlformats.org/spreadsheetml/2006/main">185.40556742793012</v>
      </c>
      <c xmlns="http://schemas.openxmlformats.org/spreadsheetml/2006/main" r="G143" s="157">
        <f xmlns="http://schemas.openxmlformats.org/spreadsheetml/2006/main" t="shared" si="9"/>
        <v xmlns="http://schemas.openxmlformats.org/spreadsheetml/2006/main">61.801855809310041</v>
      </c>
      <c xmlns="http://schemas.openxmlformats.org/spreadsheetml/2006/main" r="H143" s="123">
        <v xmlns="http://schemas.openxmlformats.org/spreadsheetml/2006/main">55</v>
      </c>
      <c xmlns="http://schemas.openxmlformats.org/spreadsheetml/2006/main" r="I143" s="125">
        <f xmlns="http://schemas.openxmlformats.org/spreadsheetml/2006/main" t="shared" si="11"/>
        <v xmlns="http://schemas.openxmlformats.org/spreadsheetml/2006/main">6.801855809310041</v>
      </c>
    </row>
    <row xmlns:x14ac="http://schemas.microsoft.com/office/spreadsheetml/2009/9/ac" xmlns="http://schemas.openxmlformats.org/spreadsheetml/2006/main" r="144" spans="1:9" ht="12" customHeight="1" x14ac:dyDescent="0.2">
      <c xmlns="http://schemas.openxmlformats.org/spreadsheetml/2006/main" r="A144" s="121" t="s">
        <v xmlns="http://schemas.openxmlformats.org/spreadsheetml/2006/main">1214</v>
      </c>
      <c xmlns="http://schemas.openxmlformats.org/spreadsheetml/2006/main" r="B144" s="122" t="s">
        <v xmlns="http://schemas.openxmlformats.org/spreadsheetml/2006/main">1215</v>
      </c>
      <c xmlns="http://schemas.openxmlformats.org/spreadsheetml/2006/main" r="C144" s="122" t="s">
        <v xmlns="http://schemas.openxmlformats.org/spreadsheetml/2006/main">1216</v>
      </c>
      <c xmlns="http://schemas.openxmlformats.org/spreadsheetml/2006/main" r="D144" s="155">
        <v xmlns="http://schemas.openxmlformats.org/spreadsheetml/2006/main">1E-3</v>
      </c>
      <c xmlns="http://schemas.openxmlformats.org/spreadsheetml/2006/main" r="E144" s="155">
        <f xmlns="http://schemas.openxmlformats.org/spreadsheetml/2006/main" t="shared" si="10"/>
        <v xmlns="http://schemas.openxmlformats.org/spreadsheetml/2006/main">1.0016437230326689E-3</v>
      </c>
      <c xmlns="http://schemas.openxmlformats.org/spreadsheetml/2006/main" r="F144" s="156">
        <f xmlns="http://schemas.openxmlformats.org/spreadsheetml/2006/main" t="shared" si="8"/>
        <v xmlns="http://schemas.openxmlformats.org/spreadsheetml/2006/main">185.40556742793012</v>
      </c>
      <c xmlns="http://schemas.openxmlformats.org/spreadsheetml/2006/main" r="G144" s="157">
        <f xmlns="http://schemas.openxmlformats.org/spreadsheetml/2006/main" t="shared" si="9"/>
        <v xmlns="http://schemas.openxmlformats.org/spreadsheetml/2006/main">61.801855809310041</v>
      </c>
      <c xmlns="http://schemas.openxmlformats.org/spreadsheetml/2006/main" r="H144" s="123">
        <v xmlns="http://schemas.openxmlformats.org/spreadsheetml/2006/main">55</v>
      </c>
      <c xmlns="http://schemas.openxmlformats.org/spreadsheetml/2006/main" r="I144" s="125">
        <f xmlns="http://schemas.openxmlformats.org/spreadsheetml/2006/main" t="shared" si="11"/>
        <v xmlns="http://schemas.openxmlformats.org/spreadsheetml/2006/main">6.801855809310041</v>
      </c>
    </row>
    <row xmlns:x14ac="http://schemas.microsoft.com/office/spreadsheetml/2009/9/ac" xmlns="http://schemas.openxmlformats.org/spreadsheetml/2006/main" r="145" spans="1:9" ht="12" customHeight="1" x14ac:dyDescent="0.2">
      <c xmlns="http://schemas.openxmlformats.org/spreadsheetml/2006/main" r="A145" s="121" t="s">
        <v xmlns="http://schemas.openxmlformats.org/spreadsheetml/2006/main">1217</v>
      </c>
      <c xmlns="http://schemas.openxmlformats.org/spreadsheetml/2006/main" r="B145" s="122" t="s">
        <v xmlns="http://schemas.openxmlformats.org/spreadsheetml/2006/main">1218</v>
      </c>
      <c xmlns="http://schemas.openxmlformats.org/spreadsheetml/2006/main" r="C145" s="122" t="s">
        <v xmlns="http://schemas.openxmlformats.org/spreadsheetml/2006/main">1219</v>
      </c>
      <c xmlns="http://schemas.openxmlformats.org/spreadsheetml/2006/main" r="D145" s="155">
        <v xmlns="http://schemas.openxmlformats.org/spreadsheetml/2006/main">1E-3</v>
      </c>
      <c xmlns="http://schemas.openxmlformats.org/spreadsheetml/2006/main" r="E145" s="155">
        <f xmlns="http://schemas.openxmlformats.org/spreadsheetml/2006/main" t="shared" si="10"/>
        <v xmlns="http://schemas.openxmlformats.org/spreadsheetml/2006/main">1.0016437230326689E-3</v>
      </c>
      <c xmlns="http://schemas.openxmlformats.org/spreadsheetml/2006/main" r="F145" s="156">
        <f xmlns="http://schemas.openxmlformats.org/spreadsheetml/2006/main" t="shared" si="8"/>
        <v xmlns="http://schemas.openxmlformats.org/spreadsheetml/2006/main">185.40556742793012</v>
      </c>
      <c xmlns="http://schemas.openxmlformats.org/spreadsheetml/2006/main" r="G145" s="157">
        <f xmlns="http://schemas.openxmlformats.org/spreadsheetml/2006/main" t="shared" si="9"/>
        <v xmlns="http://schemas.openxmlformats.org/spreadsheetml/2006/main">61.801855809310041</v>
      </c>
      <c xmlns="http://schemas.openxmlformats.org/spreadsheetml/2006/main" r="H145" s="123">
        <v xmlns="http://schemas.openxmlformats.org/spreadsheetml/2006/main">55</v>
      </c>
      <c xmlns="http://schemas.openxmlformats.org/spreadsheetml/2006/main" r="I145" s="125">
        <f xmlns="http://schemas.openxmlformats.org/spreadsheetml/2006/main" t="shared" si="11"/>
        <v xmlns="http://schemas.openxmlformats.org/spreadsheetml/2006/main">6.801855809310041</v>
      </c>
    </row>
    <row xmlns:x14ac="http://schemas.microsoft.com/office/spreadsheetml/2009/9/ac" xmlns="http://schemas.openxmlformats.org/spreadsheetml/2006/main" r="146" spans="1:9" ht="12" customHeight="1" x14ac:dyDescent="0.2">
      <c xmlns="http://schemas.openxmlformats.org/spreadsheetml/2006/main" r="A146" s="121" t="s">
        <v xmlns="http://schemas.openxmlformats.org/spreadsheetml/2006/main">1220</v>
      </c>
      <c xmlns="http://schemas.openxmlformats.org/spreadsheetml/2006/main" r="B146" s="122" t="s">
        <v xmlns="http://schemas.openxmlformats.org/spreadsheetml/2006/main">1221</v>
      </c>
      <c xmlns="http://schemas.openxmlformats.org/spreadsheetml/2006/main" r="C146" s="122" t="s">
        <v xmlns="http://schemas.openxmlformats.org/spreadsheetml/2006/main">1222</v>
      </c>
      <c xmlns="http://schemas.openxmlformats.org/spreadsheetml/2006/main" r="D146" s="155">
        <v xmlns="http://schemas.openxmlformats.org/spreadsheetml/2006/main">1E-3</v>
      </c>
      <c xmlns="http://schemas.openxmlformats.org/spreadsheetml/2006/main" r="E146" s="155">
        <f xmlns="http://schemas.openxmlformats.org/spreadsheetml/2006/main" t="shared" si="10"/>
        <v xmlns="http://schemas.openxmlformats.org/spreadsheetml/2006/main">1.0016437230326689E-3</v>
      </c>
      <c xmlns="http://schemas.openxmlformats.org/spreadsheetml/2006/main" r="F146" s="156">
        <f xmlns="http://schemas.openxmlformats.org/spreadsheetml/2006/main" t="shared" si="8"/>
        <v xmlns="http://schemas.openxmlformats.org/spreadsheetml/2006/main">185.40556742793012</v>
      </c>
      <c xmlns="http://schemas.openxmlformats.org/spreadsheetml/2006/main" r="G146" s="157">
        <f xmlns="http://schemas.openxmlformats.org/spreadsheetml/2006/main" t="shared" si="9"/>
        <v xmlns="http://schemas.openxmlformats.org/spreadsheetml/2006/main">61.801855809310041</v>
      </c>
      <c xmlns="http://schemas.openxmlformats.org/spreadsheetml/2006/main" r="H146" s="123">
        <v xmlns="http://schemas.openxmlformats.org/spreadsheetml/2006/main">55</v>
      </c>
      <c xmlns="http://schemas.openxmlformats.org/spreadsheetml/2006/main" r="I146" s="125">
        <f xmlns="http://schemas.openxmlformats.org/spreadsheetml/2006/main" t="shared" si="11"/>
        <v xmlns="http://schemas.openxmlformats.org/spreadsheetml/2006/main">6.801855809310041</v>
      </c>
    </row>
    <row xmlns:x14ac="http://schemas.microsoft.com/office/spreadsheetml/2009/9/ac" xmlns="http://schemas.openxmlformats.org/spreadsheetml/2006/main" r="147" spans="1:9" ht="12" customHeight="1" x14ac:dyDescent="0.2">
      <c xmlns="http://schemas.openxmlformats.org/spreadsheetml/2006/main" r="A147" s="121" t="s">
        <v xmlns="http://schemas.openxmlformats.org/spreadsheetml/2006/main">1223</v>
      </c>
      <c xmlns="http://schemas.openxmlformats.org/spreadsheetml/2006/main" r="B147" s="121" t="s">
        <v xmlns="http://schemas.openxmlformats.org/spreadsheetml/2006/main">1224</v>
      </c>
      <c xmlns="http://schemas.openxmlformats.org/spreadsheetml/2006/main" r="C147" s="121" t="s">
        <v xmlns="http://schemas.openxmlformats.org/spreadsheetml/2006/main">1225</v>
      </c>
      <c xmlns="http://schemas.openxmlformats.org/spreadsheetml/2006/main" r="D147" s="155">
        <v xmlns="http://schemas.openxmlformats.org/spreadsheetml/2006/main">3.0000000000000001E-3</v>
      </c>
      <c xmlns="http://schemas.openxmlformats.org/spreadsheetml/2006/main" r="E147" s="155">
        <f xmlns="http://schemas.openxmlformats.org/spreadsheetml/2006/main" t="shared" si="10"/>
        <v xmlns="http://schemas.openxmlformats.org/spreadsheetml/2006/main">3.0049311690980066E-3</v>
      </c>
      <c xmlns="http://schemas.openxmlformats.org/spreadsheetml/2006/main" r="F147" s="156">
        <f xmlns="http://schemas.openxmlformats.org/spreadsheetml/2006/main" t="shared" si="8"/>
        <v xmlns="http://schemas.openxmlformats.org/spreadsheetml/2006/main">556.21670228379037</v>
      </c>
      <c xmlns="http://schemas.openxmlformats.org/spreadsheetml/2006/main" r="G147" s="157">
        <f xmlns="http://schemas.openxmlformats.org/spreadsheetml/2006/main" t="shared" si="9"/>
        <v xmlns="http://schemas.openxmlformats.org/spreadsheetml/2006/main">185.40556742793012</v>
      </c>
      <c xmlns="http://schemas.openxmlformats.org/spreadsheetml/2006/main" r="H147" s="123">
        <v xmlns="http://schemas.openxmlformats.org/spreadsheetml/2006/main">165</v>
      </c>
      <c xmlns="http://schemas.openxmlformats.org/spreadsheetml/2006/main" r="I147" s="125">
        <f xmlns="http://schemas.openxmlformats.org/spreadsheetml/2006/main" t="shared" si="11"/>
        <v xmlns="http://schemas.openxmlformats.org/spreadsheetml/2006/main">20.405567427930123</v>
      </c>
    </row>
    <row xmlns:x14ac="http://schemas.microsoft.com/office/spreadsheetml/2009/9/ac" xmlns="http://schemas.openxmlformats.org/spreadsheetml/2006/main" r="148" spans="1:9" ht="12" customHeight="1" x14ac:dyDescent="0.2">
      <c xmlns="http://schemas.openxmlformats.org/spreadsheetml/2006/main" r="A148" s="121" t="s">
        <v xmlns="http://schemas.openxmlformats.org/spreadsheetml/2006/main">1226</v>
      </c>
      <c xmlns="http://schemas.openxmlformats.org/spreadsheetml/2006/main" r="B148" s="122" t="s">
        <v xmlns="http://schemas.openxmlformats.org/spreadsheetml/2006/main">1227</v>
      </c>
      <c xmlns="http://schemas.openxmlformats.org/spreadsheetml/2006/main" r="C148" s="122" t="s">
        <v xmlns="http://schemas.openxmlformats.org/spreadsheetml/2006/main">1228</v>
      </c>
      <c xmlns="http://schemas.openxmlformats.org/spreadsheetml/2006/main" r="D148" s="155">
        <v xmlns="http://schemas.openxmlformats.org/spreadsheetml/2006/main">1E-3</v>
      </c>
      <c xmlns="http://schemas.openxmlformats.org/spreadsheetml/2006/main" r="E148" s="155">
        <f xmlns="http://schemas.openxmlformats.org/spreadsheetml/2006/main" t="shared" si="10"/>
        <v xmlns="http://schemas.openxmlformats.org/spreadsheetml/2006/main">1.0016437230326689E-3</v>
      </c>
      <c xmlns="http://schemas.openxmlformats.org/spreadsheetml/2006/main" r="F148" s="156">
        <f xmlns="http://schemas.openxmlformats.org/spreadsheetml/2006/main" t="shared" si="8"/>
        <v xmlns="http://schemas.openxmlformats.org/spreadsheetml/2006/main">185.40556742793012</v>
      </c>
      <c xmlns="http://schemas.openxmlformats.org/spreadsheetml/2006/main" r="G148" s="157">
        <f xmlns="http://schemas.openxmlformats.org/spreadsheetml/2006/main" t="shared" si="9"/>
        <v xmlns="http://schemas.openxmlformats.org/spreadsheetml/2006/main">61.801855809310041</v>
      </c>
      <c xmlns="http://schemas.openxmlformats.org/spreadsheetml/2006/main" r="H148" s="123">
        <v xmlns="http://schemas.openxmlformats.org/spreadsheetml/2006/main">55</v>
      </c>
      <c xmlns="http://schemas.openxmlformats.org/spreadsheetml/2006/main" r="I148" s="125">
        <f xmlns="http://schemas.openxmlformats.org/spreadsheetml/2006/main" t="shared" si="11"/>
        <v xmlns="http://schemas.openxmlformats.org/spreadsheetml/2006/main">6.801855809310041</v>
      </c>
    </row>
    <row xmlns:x14ac="http://schemas.microsoft.com/office/spreadsheetml/2009/9/ac" xmlns="http://schemas.openxmlformats.org/spreadsheetml/2006/main" r="149" spans="1:9" ht="12" customHeight="1" x14ac:dyDescent="0.2">
      <c xmlns="http://schemas.openxmlformats.org/spreadsheetml/2006/main" r="A149" s="121" t="s">
        <v xmlns="http://schemas.openxmlformats.org/spreadsheetml/2006/main">1229</v>
      </c>
      <c xmlns="http://schemas.openxmlformats.org/spreadsheetml/2006/main" r="B149" s="122" t="s">
        <v xmlns="http://schemas.openxmlformats.org/spreadsheetml/2006/main">1230</v>
      </c>
      <c xmlns="http://schemas.openxmlformats.org/spreadsheetml/2006/main" r="C149" s="122" t="s">
        <v xmlns="http://schemas.openxmlformats.org/spreadsheetml/2006/main">1231</v>
      </c>
      <c xmlns="http://schemas.openxmlformats.org/spreadsheetml/2006/main" r="D149" s="155">
        <v xmlns="http://schemas.openxmlformats.org/spreadsheetml/2006/main">0.86399999999999999</v>
      </c>
      <c xmlns="http://schemas.openxmlformats.org/spreadsheetml/2006/main" r="E149" s="155">
        <f xmlns="http://schemas.openxmlformats.org/spreadsheetml/2006/main" t="shared" si="10"/>
        <v xmlns="http://schemas.openxmlformats.org/spreadsheetml/2006/main">0.86542017670022575</v>
      </c>
      <c xmlns="http://schemas.openxmlformats.org/spreadsheetml/2006/main" r="F149" s="156">
        <f xmlns="http://schemas.openxmlformats.org/spreadsheetml/2006/main" t="shared" si="8"/>
        <v xmlns="http://schemas.openxmlformats.org/spreadsheetml/2006/main">160190.41025773159</v>
      </c>
      <c xmlns="http://schemas.openxmlformats.org/spreadsheetml/2006/main" r="G149" s="157">
        <f xmlns="http://schemas.openxmlformats.org/spreadsheetml/2006/main" t="shared" si="9"/>
        <v xmlns="http://schemas.openxmlformats.org/spreadsheetml/2006/main">53396.803419243864</v>
      </c>
      <c xmlns="http://schemas.openxmlformats.org/spreadsheetml/2006/main" r="H149" s="123">
        <v xmlns="http://schemas.openxmlformats.org/spreadsheetml/2006/main">45527</v>
      </c>
      <c xmlns="http://schemas.openxmlformats.org/spreadsheetml/2006/main" r="I149" s="125">
        <f xmlns="http://schemas.openxmlformats.org/spreadsheetml/2006/main" t="shared" si="11"/>
        <v xmlns="http://schemas.openxmlformats.org/spreadsheetml/2006/main">7869.8034192438645</v>
      </c>
    </row>
    <row xmlns:x14ac="http://schemas.microsoft.com/office/spreadsheetml/2009/9/ac" xmlns="http://schemas.openxmlformats.org/spreadsheetml/2006/main" r="150" spans="1:9" ht="12" customHeight="1" x14ac:dyDescent="0.2">
      <c xmlns="http://schemas.openxmlformats.org/spreadsheetml/2006/main" r="A150" s="121" t="s">
        <v xmlns="http://schemas.openxmlformats.org/spreadsheetml/2006/main">1232</v>
      </c>
      <c xmlns="http://schemas.openxmlformats.org/spreadsheetml/2006/main" r="B150" s="122" t="s">
        <v xmlns="http://schemas.openxmlformats.org/spreadsheetml/2006/main">1233</v>
      </c>
      <c xmlns="http://schemas.openxmlformats.org/spreadsheetml/2006/main" r="C150" s="122" t="s">
        <v xmlns="http://schemas.openxmlformats.org/spreadsheetml/2006/main">1234</v>
      </c>
      <c xmlns="http://schemas.openxmlformats.org/spreadsheetml/2006/main" r="D150" s="155">
        <v xmlns="http://schemas.openxmlformats.org/spreadsheetml/2006/main">6.0000000000000001E-3</v>
      </c>
      <c xmlns="http://schemas.openxmlformats.org/spreadsheetml/2006/main" r="E150" s="155">
        <f xmlns="http://schemas.openxmlformats.org/spreadsheetml/2006/main" t="shared" si="10"/>
        <v xmlns="http://schemas.openxmlformats.org/spreadsheetml/2006/main">6.0098623381960132E-3</v>
      </c>
      <c xmlns="http://schemas.openxmlformats.org/spreadsheetml/2006/main" r="F150" s="156">
        <f xmlns="http://schemas.openxmlformats.org/spreadsheetml/2006/main" t="shared" si="8"/>
        <v xmlns="http://schemas.openxmlformats.org/spreadsheetml/2006/main">1112.4334045675807</v>
      </c>
      <c xmlns="http://schemas.openxmlformats.org/spreadsheetml/2006/main" r="G150" s="157">
        <f xmlns="http://schemas.openxmlformats.org/spreadsheetml/2006/main" t="shared" si="9"/>
        <v xmlns="http://schemas.openxmlformats.org/spreadsheetml/2006/main">370.81113485586025</v>
      </c>
      <c xmlns="http://schemas.openxmlformats.org/spreadsheetml/2006/main" r="H150" s="123">
        <v xmlns="http://schemas.openxmlformats.org/spreadsheetml/2006/main">329</v>
      </c>
      <c xmlns="http://schemas.openxmlformats.org/spreadsheetml/2006/main" r="I150" s="125">
        <f xmlns="http://schemas.openxmlformats.org/spreadsheetml/2006/main" t="shared" si="11"/>
        <v xmlns="http://schemas.openxmlformats.org/spreadsheetml/2006/main">41.811134855860246</v>
      </c>
    </row>
    <row xmlns:x14ac="http://schemas.microsoft.com/office/spreadsheetml/2009/9/ac" xmlns="http://schemas.openxmlformats.org/spreadsheetml/2006/main" r="151" spans="1:9" ht="12" customHeight="1" x14ac:dyDescent="0.2">
      <c xmlns="http://schemas.openxmlformats.org/spreadsheetml/2006/main" r="A151" s="121" t="s">
        <v xmlns="http://schemas.openxmlformats.org/spreadsheetml/2006/main">1235</v>
      </c>
      <c xmlns="http://schemas.openxmlformats.org/spreadsheetml/2006/main" r="B151" s="122" t="s">
        <v xmlns="http://schemas.openxmlformats.org/spreadsheetml/2006/main">1236</v>
      </c>
      <c xmlns="http://schemas.openxmlformats.org/spreadsheetml/2006/main" r="C151" s="122" t="s">
        <v xmlns="http://schemas.openxmlformats.org/spreadsheetml/2006/main">1237</v>
      </c>
      <c xmlns="http://schemas.openxmlformats.org/spreadsheetml/2006/main" r="D151" s="155">
        <v xmlns="http://schemas.openxmlformats.org/spreadsheetml/2006/main">0.04</v>
      </c>
      <c xmlns="http://schemas.openxmlformats.org/spreadsheetml/2006/main" r="E151" s="155">
        <f xmlns="http://schemas.openxmlformats.org/spreadsheetml/2006/main" t="shared" si="10"/>
        <v xmlns="http://schemas.openxmlformats.org/spreadsheetml/2006/main">4.0065748921306751E-2</v>
      </c>
      <c xmlns="http://schemas.openxmlformats.org/spreadsheetml/2006/main" r="F151" s="156">
        <f xmlns="http://schemas.openxmlformats.org/spreadsheetml/2006/main" t="shared" si="8"/>
        <v xmlns="http://schemas.openxmlformats.org/spreadsheetml/2006/main">7416.222697117204</v>
      </c>
      <c xmlns="http://schemas.openxmlformats.org/spreadsheetml/2006/main" r="G151" s="157">
        <f xmlns="http://schemas.openxmlformats.org/spreadsheetml/2006/main" t="shared" si="9"/>
        <v xmlns="http://schemas.openxmlformats.org/spreadsheetml/2006/main">2472.0742323724012</v>
      </c>
      <c xmlns="http://schemas.openxmlformats.org/spreadsheetml/2006/main" r="H151" s="123">
        <v xmlns="http://schemas.openxmlformats.org/spreadsheetml/2006/main">2030</v>
      </c>
      <c xmlns="http://schemas.openxmlformats.org/spreadsheetml/2006/main" r="I151" s="125">
        <f xmlns="http://schemas.openxmlformats.org/spreadsheetml/2006/main" t="shared" si="11"/>
        <v xmlns="http://schemas.openxmlformats.org/spreadsheetml/2006/main">442.07423237240118</v>
      </c>
    </row>
    <row xmlns:x14ac="http://schemas.microsoft.com/office/spreadsheetml/2009/9/ac" xmlns="http://schemas.openxmlformats.org/spreadsheetml/2006/main" r="152" spans="1:9" ht="12" customHeight="1" x14ac:dyDescent="0.2">
      <c xmlns="http://schemas.openxmlformats.org/spreadsheetml/2006/main" r="A152" s="121" t="s">
        <v xmlns="http://schemas.openxmlformats.org/spreadsheetml/2006/main">1238</v>
      </c>
      <c xmlns="http://schemas.openxmlformats.org/spreadsheetml/2006/main" r="B152" s="122" t="s">
        <v xmlns="http://schemas.openxmlformats.org/spreadsheetml/2006/main">1239</v>
      </c>
      <c xmlns="http://schemas.openxmlformats.org/spreadsheetml/2006/main" r="C152" s="122" t="s">
        <v xmlns="http://schemas.openxmlformats.org/spreadsheetml/2006/main">1240</v>
      </c>
      <c xmlns="http://schemas.openxmlformats.org/spreadsheetml/2006/main" r="D152" s="155">
        <v xmlns="http://schemas.openxmlformats.org/spreadsheetml/2006/main">1E-3</v>
      </c>
      <c xmlns="http://schemas.openxmlformats.org/spreadsheetml/2006/main" r="E152" s="155">
        <f xmlns="http://schemas.openxmlformats.org/spreadsheetml/2006/main" t="shared" si="10"/>
        <v xmlns="http://schemas.openxmlformats.org/spreadsheetml/2006/main">1.0016437230326689E-3</v>
      </c>
      <c xmlns="http://schemas.openxmlformats.org/spreadsheetml/2006/main" r="F152" s="156">
        <f xmlns="http://schemas.openxmlformats.org/spreadsheetml/2006/main" t="shared" si="8"/>
        <v xmlns="http://schemas.openxmlformats.org/spreadsheetml/2006/main">185.40556742793012</v>
      </c>
      <c xmlns="http://schemas.openxmlformats.org/spreadsheetml/2006/main" r="G152" s="157">
        <f xmlns="http://schemas.openxmlformats.org/spreadsheetml/2006/main" t="shared" si="9"/>
        <v xmlns="http://schemas.openxmlformats.org/spreadsheetml/2006/main">61.801855809310041</v>
      </c>
      <c xmlns="http://schemas.openxmlformats.org/spreadsheetml/2006/main" r="H152" s="123">
        <v xmlns="http://schemas.openxmlformats.org/spreadsheetml/2006/main">110</v>
      </c>
      <c xmlns="http://schemas.openxmlformats.org/spreadsheetml/2006/main" r="I152" s="125">
        <f xmlns="http://schemas.openxmlformats.org/spreadsheetml/2006/main" t="shared" si="11"/>
        <v xmlns="http://schemas.openxmlformats.org/spreadsheetml/2006/main">-48.198144190689959</v>
      </c>
    </row>
    <row xmlns:x14ac="http://schemas.microsoft.com/office/spreadsheetml/2009/9/ac" xmlns="http://schemas.openxmlformats.org/spreadsheetml/2006/main" r="153" spans="1:9" ht="12" customHeight="1" x14ac:dyDescent="0.2">
      <c xmlns="http://schemas.openxmlformats.org/spreadsheetml/2006/main" r="A153" s="121" t="s">
        <v xmlns="http://schemas.openxmlformats.org/spreadsheetml/2006/main">1241</v>
      </c>
      <c xmlns="http://schemas.openxmlformats.org/spreadsheetml/2006/main" r="B153" s="122" t="s">
        <v xmlns="http://schemas.openxmlformats.org/spreadsheetml/2006/main">1242</v>
      </c>
      <c xmlns="http://schemas.openxmlformats.org/spreadsheetml/2006/main" r="C153" s="122" t="s">
        <v xmlns="http://schemas.openxmlformats.org/spreadsheetml/2006/main">1243</v>
      </c>
      <c xmlns="http://schemas.openxmlformats.org/spreadsheetml/2006/main" r="D153" s="155">
        <v xmlns="http://schemas.openxmlformats.org/spreadsheetml/2006/main">1E-3</v>
      </c>
      <c xmlns="http://schemas.openxmlformats.org/spreadsheetml/2006/main" r="E153" s="155">
        <f xmlns="http://schemas.openxmlformats.org/spreadsheetml/2006/main" t="shared" si="10"/>
        <v xmlns="http://schemas.openxmlformats.org/spreadsheetml/2006/main">1.0016437230326689E-3</v>
      </c>
      <c xmlns="http://schemas.openxmlformats.org/spreadsheetml/2006/main" r="F153" s="156">
        <f xmlns="http://schemas.openxmlformats.org/spreadsheetml/2006/main" t="shared" si="8"/>
        <v xmlns="http://schemas.openxmlformats.org/spreadsheetml/2006/main">185.40556742793012</v>
      </c>
      <c xmlns="http://schemas.openxmlformats.org/spreadsheetml/2006/main" r="G153" s="157">
        <f xmlns="http://schemas.openxmlformats.org/spreadsheetml/2006/main" t="shared" si="9"/>
        <v xmlns="http://schemas.openxmlformats.org/spreadsheetml/2006/main">61.801855809310041</v>
      </c>
      <c xmlns="http://schemas.openxmlformats.org/spreadsheetml/2006/main" r="H153" s="123">
        <v xmlns="http://schemas.openxmlformats.org/spreadsheetml/2006/main">55</v>
      </c>
      <c xmlns="http://schemas.openxmlformats.org/spreadsheetml/2006/main" r="I153" s="125">
        <f xmlns="http://schemas.openxmlformats.org/spreadsheetml/2006/main" t="shared" si="11"/>
        <v xmlns="http://schemas.openxmlformats.org/spreadsheetml/2006/main">6.801855809310041</v>
      </c>
    </row>
    <row xmlns:x14ac="http://schemas.microsoft.com/office/spreadsheetml/2009/9/ac" xmlns="http://schemas.openxmlformats.org/spreadsheetml/2006/main" r="154" spans="1:9" ht="12" customHeight="1" x14ac:dyDescent="0.2">
      <c xmlns="http://schemas.openxmlformats.org/spreadsheetml/2006/main" r="A154" s="121" t="s">
        <v xmlns="http://schemas.openxmlformats.org/spreadsheetml/2006/main">1244</v>
      </c>
      <c xmlns="http://schemas.openxmlformats.org/spreadsheetml/2006/main" r="B154" s="122" t="s">
        <v xmlns="http://schemas.openxmlformats.org/spreadsheetml/2006/main">1245</v>
      </c>
      <c xmlns="http://schemas.openxmlformats.org/spreadsheetml/2006/main" r="C154" s="122" t="s">
        <v xmlns="http://schemas.openxmlformats.org/spreadsheetml/2006/main">1246</v>
      </c>
      <c xmlns="http://schemas.openxmlformats.org/spreadsheetml/2006/main" r="D154" s="155">
        <v xmlns="http://schemas.openxmlformats.org/spreadsheetml/2006/main">0.38400000000000001</v>
      </c>
      <c xmlns="http://schemas.openxmlformats.org/spreadsheetml/2006/main" r="E154" s="155">
        <f xmlns="http://schemas.openxmlformats.org/spreadsheetml/2006/main" t="shared" si="10"/>
        <v xmlns="http://schemas.openxmlformats.org/spreadsheetml/2006/main">0.38463118964454485</v>
      </c>
      <c xmlns="http://schemas.openxmlformats.org/spreadsheetml/2006/main" r="F154" s="156">
        <f xmlns="http://schemas.openxmlformats.org/spreadsheetml/2006/main" t="shared" si="8"/>
        <v xmlns="http://schemas.openxmlformats.org/spreadsheetml/2006/main">71195.737892325167</v>
      </c>
      <c xmlns="http://schemas.openxmlformats.org/spreadsheetml/2006/main" r="G154" s="157">
        <f xmlns="http://schemas.openxmlformats.org/spreadsheetml/2006/main" t="shared" si="9"/>
        <v xmlns="http://schemas.openxmlformats.org/spreadsheetml/2006/main">23731.912630775056</v>
      </c>
      <c xmlns="http://schemas.openxmlformats.org/spreadsheetml/2006/main" r="H154" s="123">
        <v xmlns="http://schemas.openxmlformats.org/spreadsheetml/2006/main">18376</v>
      </c>
      <c xmlns="http://schemas.openxmlformats.org/spreadsheetml/2006/main" r="I154" s="125">
        <f xmlns="http://schemas.openxmlformats.org/spreadsheetml/2006/main" t="shared" si="11"/>
        <v xmlns="http://schemas.openxmlformats.org/spreadsheetml/2006/main">5355.9126307750557</v>
      </c>
    </row>
    <row xmlns:x14ac="http://schemas.microsoft.com/office/spreadsheetml/2009/9/ac" xmlns="http://schemas.openxmlformats.org/spreadsheetml/2006/main" r="155" spans="1:9" ht="12" customHeight="1" x14ac:dyDescent="0.2">
      <c xmlns="http://schemas.openxmlformats.org/spreadsheetml/2006/main" r="A155" s="121" t="s">
        <v xmlns="http://schemas.openxmlformats.org/spreadsheetml/2006/main">1247</v>
      </c>
      <c xmlns="http://schemas.openxmlformats.org/spreadsheetml/2006/main" r="B155" s="122" t="s">
        <v xmlns="http://schemas.openxmlformats.org/spreadsheetml/2006/main">1248</v>
      </c>
      <c xmlns="http://schemas.openxmlformats.org/spreadsheetml/2006/main" r="C155" s="122" t="s">
        <v xmlns="http://schemas.openxmlformats.org/spreadsheetml/2006/main">1249</v>
      </c>
      <c xmlns="http://schemas.openxmlformats.org/spreadsheetml/2006/main" r="D155" s="155">
        <v xmlns="http://schemas.openxmlformats.org/spreadsheetml/2006/main">0.17100000000000001</v>
      </c>
      <c xmlns="http://schemas.openxmlformats.org/spreadsheetml/2006/main" r="E155" s="155">
        <f xmlns="http://schemas.openxmlformats.org/spreadsheetml/2006/main" t="shared" si="10"/>
        <v xmlns="http://schemas.openxmlformats.org/spreadsheetml/2006/main">0.17128107663858638</v>
      </c>
      <c xmlns="http://schemas.openxmlformats.org/spreadsheetml/2006/main" r="F155" s="156">
        <f xmlns="http://schemas.openxmlformats.org/spreadsheetml/2006/main" t="shared" si="8"/>
        <v xmlns="http://schemas.openxmlformats.org/spreadsheetml/2006/main">31704.352030176051</v>
      </c>
      <c xmlns="http://schemas.openxmlformats.org/spreadsheetml/2006/main" r="G155" s="157">
        <f xmlns="http://schemas.openxmlformats.org/spreadsheetml/2006/main" t="shared" si="9"/>
        <v xmlns="http://schemas.openxmlformats.org/spreadsheetml/2006/main">10568.117343392018</v>
      </c>
      <c xmlns="http://schemas.openxmlformats.org/spreadsheetml/2006/main" r="H155" s="123">
        <v xmlns="http://schemas.openxmlformats.org/spreadsheetml/2006/main">7789</v>
      </c>
      <c xmlns="http://schemas.openxmlformats.org/spreadsheetml/2006/main" r="I155" s="125">
        <f xmlns="http://schemas.openxmlformats.org/spreadsheetml/2006/main" t="shared" si="11"/>
        <v xmlns="http://schemas.openxmlformats.org/spreadsheetml/2006/main">2779.1173433920176</v>
      </c>
    </row>
    <row xmlns:x14ac="http://schemas.microsoft.com/office/spreadsheetml/2009/9/ac" xmlns="http://schemas.openxmlformats.org/spreadsheetml/2006/main" r="156" spans="1:9" ht="12" customHeight="1" x14ac:dyDescent="0.2">
      <c xmlns="http://schemas.openxmlformats.org/spreadsheetml/2006/main" r="A156" s="121" t="s">
        <v xmlns="http://schemas.openxmlformats.org/spreadsheetml/2006/main">1250</v>
      </c>
      <c xmlns="http://schemas.openxmlformats.org/spreadsheetml/2006/main" r="B156" s="122" t="s">
        <v xmlns="http://schemas.openxmlformats.org/spreadsheetml/2006/main">1251</v>
      </c>
      <c xmlns="http://schemas.openxmlformats.org/spreadsheetml/2006/main" r="C156" s="122" t="s">
        <v xmlns="http://schemas.openxmlformats.org/spreadsheetml/2006/main">1252</v>
      </c>
      <c xmlns="http://schemas.openxmlformats.org/spreadsheetml/2006/main" r="D156" s="155">
        <v xmlns="http://schemas.openxmlformats.org/spreadsheetml/2006/main">0.1</v>
      </c>
      <c xmlns="http://schemas.openxmlformats.org/spreadsheetml/2006/main" r="E156" s="155">
        <f xmlns="http://schemas.openxmlformats.org/spreadsheetml/2006/main" t="shared" si="10"/>
        <v xmlns="http://schemas.openxmlformats.org/spreadsheetml/2006/main">0.10016437230326689</v>
      </c>
      <c xmlns="http://schemas.openxmlformats.org/spreadsheetml/2006/main" r="F156" s="156">
        <f xmlns="http://schemas.openxmlformats.org/spreadsheetml/2006/main" t="shared" si="8"/>
        <v xmlns="http://schemas.openxmlformats.org/spreadsheetml/2006/main">18540.556742793011</v>
      </c>
      <c xmlns="http://schemas.openxmlformats.org/spreadsheetml/2006/main" r="G156" s="157">
        <f xmlns="http://schemas.openxmlformats.org/spreadsheetml/2006/main" t="shared" si="9"/>
        <v xmlns="http://schemas.openxmlformats.org/spreadsheetml/2006/main">6180.1855809310036</v>
      </c>
      <c xmlns="http://schemas.openxmlformats.org/spreadsheetml/2006/main" r="H156" s="123">
        <v xmlns="http://schemas.openxmlformats.org/spreadsheetml/2006/main">5650</v>
      </c>
      <c xmlns="http://schemas.openxmlformats.org/spreadsheetml/2006/main" r="I156" s="125">
        <f xmlns="http://schemas.openxmlformats.org/spreadsheetml/2006/main" t="shared" si="11"/>
        <v xmlns="http://schemas.openxmlformats.org/spreadsheetml/2006/main">530.18558093100364</v>
      </c>
    </row>
    <row xmlns:x14ac="http://schemas.microsoft.com/office/spreadsheetml/2009/9/ac" xmlns="http://schemas.openxmlformats.org/spreadsheetml/2006/main" r="157" spans="1:9" ht="12" customHeight="1" x14ac:dyDescent="0.2">
      <c xmlns="http://schemas.openxmlformats.org/spreadsheetml/2006/main" r="A157" s="121" t="s">
        <v xmlns="http://schemas.openxmlformats.org/spreadsheetml/2006/main">1253</v>
      </c>
      <c xmlns="http://schemas.openxmlformats.org/spreadsheetml/2006/main" r="B157" s="127" t="s">
        <v xmlns="http://schemas.openxmlformats.org/spreadsheetml/2006/main">1254</v>
      </c>
      <c xmlns="http://schemas.openxmlformats.org/spreadsheetml/2006/main" r="C157" s="127" t="s">
        <v xmlns="http://schemas.openxmlformats.org/spreadsheetml/2006/main">1255</v>
      </c>
      <c xmlns="http://schemas.openxmlformats.org/spreadsheetml/2006/main" r="D157" s="155">
        <v xmlns="http://schemas.openxmlformats.org/spreadsheetml/2006/main">1E-3</v>
      </c>
      <c xmlns="http://schemas.openxmlformats.org/spreadsheetml/2006/main" r="E157" s="155">
        <f xmlns="http://schemas.openxmlformats.org/spreadsheetml/2006/main" t="shared" si="10"/>
        <v xmlns="http://schemas.openxmlformats.org/spreadsheetml/2006/main">1.0016437230326689E-3</v>
      </c>
      <c xmlns="http://schemas.openxmlformats.org/spreadsheetml/2006/main" r="F157" s="156">
        <f xmlns="http://schemas.openxmlformats.org/spreadsheetml/2006/main" t="shared" si="8"/>
        <v xmlns="http://schemas.openxmlformats.org/spreadsheetml/2006/main">185.40556742793012</v>
      </c>
      <c xmlns="http://schemas.openxmlformats.org/spreadsheetml/2006/main" r="G157" s="157">
        <f xmlns="http://schemas.openxmlformats.org/spreadsheetml/2006/main" t="shared" si="9"/>
        <v xmlns="http://schemas.openxmlformats.org/spreadsheetml/2006/main">61.801855809310041</v>
      </c>
      <c xmlns="http://schemas.openxmlformats.org/spreadsheetml/2006/main" r="H157" s="123">
        <v xmlns="http://schemas.openxmlformats.org/spreadsheetml/2006/main">55</v>
      </c>
      <c xmlns="http://schemas.openxmlformats.org/spreadsheetml/2006/main" r="I157" s="125">
        <f xmlns="http://schemas.openxmlformats.org/spreadsheetml/2006/main" t="shared" si="11"/>
        <v xmlns="http://schemas.openxmlformats.org/spreadsheetml/2006/main">6.801855809310041</v>
      </c>
    </row>
    <row xmlns:x14ac="http://schemas.microsoft.com/office/spreadsheetml/2009/9/ac" xmlns="http://schemas.openxmlformats.org/spreadsheetml/2006/main" r="158" spans="1:9" ht="12" customHeight="1" x14ac:dyDescent="0.2">
      <c xmlns="http://schemas.openxmlformats.org/spreadsheetml/2006/main" r="A158" s="121" t="s">
        <v xmlns="http://schemas.openxmlformats.org/spreadsheetml/2006/main">1256</v>
      </c>
      <c xmlns="http://schemas.openxmlformats.org/spreadsheetml/2006/main" r="B158" s="122" t="s">
        <v xmlns="http://schemas.openxmlformats.org/spreadsheetml/2006/main">1257</v>
      </c>
      <c xmlns="http://schemas.openxmlformats.org/spreadsheetml/2006/main" r="C158" s="122" t="s">
        <v xmlns="http://schemas.openxmlformats.org/spreadsheetml/2006/main">1258</v>
      </c>
      <c xmlns="http://schemas.openxmlformats.org/spreadsheetml/2006/main" r="D158" s="155">
        <v xmlns="http://schemas.openxmlformats.org/spreadsheetml/2006/main">1E-3</v>
      </c>
      <c xmlns="http://schemas.openxmlformats.org/spreadsheetml/2006/main" r="E158" s="155">
        <f xmlns="http://schemas.openxmlformats.org/spreadsheetml/2006/main" t="shared" si="10"/>
        <v xmlns="http://schemas.openxmlformats.org/spreadsheetml/2006/main">1.0016437230326689E-3</v>
      </c>
      <c xmlns="http://schemas.openxmlformats.org/spreadsheetml/2006/main" r="F158" s="156">
        <f xmlns="http://schemas.openxmlformats.org/spreadsheetml/2006/main" t="shared" si="8"/>
        <v xmlns="http://schemas.openxmlformats.org/spreadsheetml/2006/main">185.40556742793012</v>
      </c>
      <c xmlns="http://schemas.openxmlformats.org/spreadsheetml/2006/main" r="G158" s="157">
        <f xmlns="http://schemas.openxmlformats.org/spreadsheetml/2006/main" t="shared" si="9"/>
        <v xmlns="http://schemas.openxmlformats.org/spreadsheetml/2006/main">61.801855809310041</v>
      </c>
      <c xmlns="http://schemas.openxmlformats.org/spreadsheetml/2006/main" r="H158" s="123">
        <v xmlns="http://schemas.openxmlformats.org/spreadsheetml/2006/main">55</v>
      </c>
      <c xmlns="http://schemas.openxmlformats.org/spreadsheetml/2006/main" r="I158" s="125">
        <f xmlns="http://schemas.openxmlformats.org/spreadsheetml/2006/main" t="shared" si="11"/>
        <v xmlns="http://schemas.openxmlformats.org/spreadsheetml/2006/main">6.801855809310041</v>
      </c>
    </row>
    <row xmlns:x14ac="http://schemas.microsoft.com/office/spreadsheetml/2009/9/ac" xmlns="http://schemas.openxmlformats.org/spreadsheetml/2006/main" r="159" spans="1:9" ht="12" customHeight="1" x14ac:dyDescent="0.2">
      <c xmlns="http://schemas.openxmlformats.org/spreadsheetml/2006/main" r="A159" s="121" t="s">
        <v xmlns="http://schemas.openxmlformats.org/spreadsheetml/2006/main">1259</v>
      </c>
      <c xmlns="http://schemas.openxmlformats.org/spreadsheetml/2006/main" r="B159" s="122" t="s">
        <v xmlns="http://schemas.openxmlformats.org/spreadsheetml/2006/main">1260</v>
      </c>
      <c xmlns="http://schemas.openxmlformats.org/spreadsheetml/2006/main" r="C159" s="122" t="s">
        <v xmlns="http://schemas.openxmlformats.org/spreadsheetml/2006/main">1261</v>
      </c>
      <c xmlns="http://schemas.openxmlformats.org/spreadsheetml/2006/main" r="D159" s="155">
        <v xmlns="http://schemas.openxmlformats.org/spreadsheetml/2006/main">0.372</v>
      </c>
      <c xmlns="http://schemas.openxmlformats.org/spreadsheetml/2006/main" r="E159" s="155">
        <f xmlns="http://schemas.openxmlformats.org/spreadsheetml/2006/main" t="shared" si="10"/>
        <v xmlns="http://schemas.openxmlformats.org/spreadsheetml/2006/main">0.37261146496815278</v>
      </c>
      <c xmlns="http://schemas.openxmlformats.org/spreadsheetml/2006/main" r="F159" s="156">
        <f xmlns="http://schemas.openxmlformats.org/spreadsheetml/2006/main" t="shared" si="8"/>
        <v xmlns="http://schemas.openxmlformats.org/spreadsheetml/2006/main">68970.871083189995</v>
      </c>
      <c xmlns="http://schemas.openxmlformats.org/spreadsheetml/2006/main" r="G159" s="157">
        <f xmlns="http://schemas.openxmlformats.org/spreadsheetml/2006/main" t="shared" si="9"/>
        <v xmlns="http://schemas.openxmlformats.org/spreadsheetml/2006/main">22990.290361063333</v>
      </c>
      <c xmlns="http://schemas.openxmlformats.org/spreadsheetml/2006/main" r="H159" s="123">
        <v xmlns="http://schemas.openxmlformats.org/spreadsheetml/2006/main">21118</v>
      </c>
      <c xmlns="http://schemas.openxmlformats.org/spreadsheetml/2006/main" r="I159" s="125">
        <f xmlns="http://schemas.openxmlformats.org/spreadsheetml/2006/main" t="shared" si="11"/>
        <v xmlns="http://schemas.openxmlformats.org/spreadsheetml/2006/main">1872.290361063333</v>
      </c>
    </row>
    <row xmlns:x14ac="http://schemas.microsoft.com/office/spreadsheetml/2009/9/ac" xmlns="http://schemas.openxmlformats.org/spreadsheetml/2006/main" r="160" spans="1:9" ht="12" customHeight="1" x14ac:dyDescent="0.2">
      <c xmlns="http://schemas.openxmlformats.org/spreadsheetml/2006/main" r="A160" s="121" t="s">
        <v xmlns="http://schemas.openxmlformats.org/spreadsheetml/2006/main">1262</v>
      </c>
      <c xmlns="http://schemas.openxmlformats.org/spreadsheetml/2006/main" r="B160" s="122" t="s">
        <v xmlns="http://schemas.openxmlformats.org/spreadsheetml/2006/main">1263</v>
      </c>
      <c xmlns="http://schemas.openxmlformats.org/spreadsheetml/2006/main" r="C160" s="122" t="s">
        <v xmlns="http://schemas.openxmlformats.org/spreadsheetml/2006/main">1264</v>
      </c>
      <c xmlns="http://schemas.openxmlformats.org/spreadsheetml/2006/main" r="D160" s="155">
        <v xmlns="http://schemas.openxmlformats.org/spreadsheetml/2006/main">2.9729999999999999</v>
      </c>
      <c xmlns="http://schemas.openxmlformats.org/spreadsheetml/2006/main" r="E160" s="155">
        <f xmlns="http://schemas.openxmlformats.org/spreadsheetml/2006/main" t="shared" si="10"/>
        <v xmlns="http://schemas.openxmlformats.org/spreadsheetml/2006/main">2.9778867885761242</v>
      </c>
      <c xmlns="http://schemas.openxmlformats.org/spreadsheetml/2006/main" r="F160" s="156">
        <f xmlns="http://schemas.openxmlformats.org/spreadsheetml/2006/main" t="shared" si="8"/>
        <v xmlns="http://schemas.openxmlformats.org/spreadsheetml/2006/main">551210.75196323614</v>
      </c>
      <c xmlns="http://schemas.openxmlformats.org/spreadsheetml/2006/main" r="G160" s="157">
        <f xmlns="http://schemas.openxmlformats.org/spreadsheetml/2006/main" t="shared" si="9"/>
        <v xmlns="http://schemas.openxmlformats.org/spreadsheetml/2006/main">183736.91732107871</v>
      </c>
      <c xmlns="http://schemas.openxmlformats.org/spreadsheetml/2006/main" r="H160" s="123">
        <v xmlns="http://schemas.openxmlformats.org/spreadsheetml/2006/main">174265</v>
      </c>
      <c xmlns="http://schemas.openxmlformats.org/spreadsheetml/2006/main" r="I160" s="125">
        <f xmlns="http://schemas.openxmlformats.org/spreadsheetml/2006/main" t="shared" si="11"/>
        <v xmlns="http://schemas.openxmlformats.org/spreadsheetml/2006/main">9471.9173210787121</v>
      </c>
    </row>
    <row xmlns:x14ac="http://schemas.microsoft.com/office/spreadsheetml/2009/9/ac" xmlns="http://schemas.openxmlformats.org/spreadsheetml/2006/main" r="161" spans="1:9" ht="12" customHeight="1" x14ac:dyDescent="0.2">
      <c xmlns="http://schemas.openxmlformats.org/spreadsheetml/2006/main" r="A161" s="121" t="s">
        <v xmlns="http://schemas.openxmlformats.org/spreadsheetml/2006/main">1265</v>
      </c>
      <c xmlns="http://schemas.openxmlformats.org/spreadsheetml/2006/main" r="B161" s="122" t="s">
        <v xmlns="http://schemas.openxmlformats.org/spreadsheetml/2006/main">1266</v>
      </c>
      <c xmlns="http://schemas.openxmlformats.org/spreadsheetml/2006/main" r="C161" s="122" t="s">
        <v xmlns="http://schemas.openxmlformats.org/spreadsheetml/2006/main">1267</v>
      </c>
      <c xmlns="http://schemas.openxmlformats.org/spreadsheetml/2006/main" r="D161" s="155">
        <v xmlns="http://schemas.openxmlformats.org/spreadsheetml/2006/main">2.5000000000000001E-2</v>
      </c>
      <c xmlns="http://schemas.openxmlformats.org/spreadsheetml/2006/main" r="E161" s="155">
        <f xmlns="http://schemas.openxmlformats.org/spreadsheetml/2006/main" t="shared" si="10"/>
        <v xmlns="http://schemas.openxmlformats.org/spreadsheetml/2006/main">2.5041093075816721E-2</v>
      </c>
      <c xmlns="http://schemas.openxmlformats.org/spreadsheetml/2006/main" r="F161" s="156">
        <f xmlns="http://schemas.openxmlformats.org/spreadsheetml/2006/main" t="shared" si="8"/>
        <v xmlns="http://schemas.openxmlformats.org/spreadsheetml/2006/main">4635.1391856982527</v>
      </c>
      <c xmlns="http://schemas.openxmlformats.org/spreadsheetml/2006/main" r="G161" s="157">
        <f xmlns="http://schemas.openxmlformats.org/spreadsheetml/2006/main" t="shared" si="9"/>
        <v xmlns="http://schemas.openxmlformats.org/spreadsheetml/2006/main">1545.0463952327509</v>
      </c>
      <c xmlns="http://schemas.openxmlformats.org/spreadsheetml/2006/main" r="H161" s="123">
        <v xmlns="http://schemas.openxmlformats.org/spreadsheetml/2006/main">1042</v>
      </c>
      <c xmlns="http://schemas.openxmlformats.org/spreadsheetml/2006/main" r="I161" s="125">
        <f xmlns="http://schemas.openxmlformats.org/spreadsheetml/2006/main" t="shared" si="11"/>
        <v xmlns="http://schemas.openxmlformats.org/spreadsheetml/2006/main">503.04639523275091</v>
      </c>
    </row>
    <row xmlns:x14ac="http://schemas.microsoft.com/office/spreadsheetml/2009/9/ac" xmlns="http://schemas.openxmlformats.org/spreadsheetml/2006/main" r="162" spans="1:9" ht="12" customHeight="1" x14ac:dyDescent="0.2">
      <c xmlns="http://schemas.openxmlformats.org/spreadsheetml/2006/main" r="A162" s="121" t="s">
        <v xmlns="http://schemas.openxmlformats.org/spreadsheetml/2006/main">1268</v>
      </c>
      <c xmlns="http://schemas.openxmlformats.org/spreadsheetml/2006/main" r="B162" s="122" t="s">
        <v xmlns="http://schemas.openxmlformats.org/spreadsheetml/2006/main">1269</v>
      </c>
      <c xmlns="http://schemas.openxmlformats.org/spreadsheetml/2006/main" r="C162" s="122" t="s">
        <v xmlns="http://schemas.openxmlformats.org/spreadsheetml/2006/main">1270</v>
      </c>
      <c xmlns="http://schemas.openxmlformats.org/spreadsheetml/2006/main" r="D162" s="155">
        <v xmlns="http://schemas.openxmlformats.org/spreadsheetml/2006/main">0.01</v>
      </c>
      <c xmlns="http://schemas.openxmlformats.org/spreadsheetml/2006/main" r="E162" s="155">
        <f xmlns="http://schemas.openxmlformats.org/spreadsheetml/2006/main" t="shared" si="10"/>
        <v xmlns="http://schemas.openxmlformats.org/spreadsheetml/2006/main">1.0016437230326688E-2</v>
      </c>
      <c xmlns="http://schemas.openxmlformats.org/spreadsheetml/2006/main" r="F162" s="156">
        <f xmlns="http://schemas.openxmlformats.org/spreadsheetml/2006/main" t="shared" si="8"/>
        <v xmlns="http://schemas.openxmlformats.org/spreadsheetml/2006/main">1854.055674279301</v>
      </c>
      <c xmlns="http://schemas.openxmlformats.org/spreadsheetml/2006/main" r="G162" s="157">
        <f xmlns="http://schemas.openxmlformats.org/spreadsheetml/2006/main" t="shared" si="9"/>
        <v xmlns="http://schemas.openxmlformats.org/spreadsheetml/2006/main">618.0185580931003</v>
      </c>
      <c xmlns="http://schemas.openxmlformats.org/spreadsheetml/2006/main" r="H162" s="123">
        <v xmlns="http://schemas.openxmlformats.org/spreadsheetml/2006/main">549</v>
      </c>
      <c xmlns="http://schemas.openxmlformats.org/spreadsheetml/2006/main" r="I162" s="125">
        <f xmlns="http://schemas.openxmlformats.org/spreadsheetml/2006/main" t="shared" si="11"/>
        <v xmlns="http://schemas.openxmlformats.org/spreadsheetml/2006/main">69.018558093100296</v>
      </c>
    </row>
    <row xmlns:x14ac="http://schemas.microsoft.com/office/spreadsheetml/2009/9/ac" xmlns="http://schemas.openxmlformats.org/spreadsheetml/2006/main" r="163" spans="1:9" ht="12" customHeight="1" x14ac:dyDescent="0.2">
      <c xmlns="http://schemas.openxmlformats.org/spreadsheetml/2006/main" r="A163" s="121" t="s">
        <v xmlns="http://schemas.openxmlformats.org/spreadsheetml/2006/main">1271</v>
      </c>
      <c xmlns="http://schemas.openxmlformats.org/spreadsheetml/2006/main" r="B163" s="122" t="s">
        <v xmlns="http://schemas.openxmlformats.org/spreadsheetml/2006/main">1272</v>
      </c>
      <c xmlns="http://schemas.openxmlformats.org/spreadsheetml/2006/main" r="C163" s="122" t="s">
        <v xmlns="http://schemas.openxmlformats.org/spreadsheetml/2006/main">1273</v>
      </c>
      <c xmlns="http://schemas.openxmlformats.org/spreadsheetml/2006/main" r="D163" s="155">
        <v xmlns="http://schemas.openxmlformats.org/spreadsheetml/2006/main">4.0000000000000001E-3</v>
      </c>
      <c xmlns="http://schemas.openxmlformats.org/spreadsheetml/2006/main" r="E163" s="155">
        <f xmlns="http://schemas.openxmlformats.org/spreadsheetml/2006/main" t="shared" si="10"/>
        <v xmlns="http://schemas.openxmlformats.org/spreadsheetml/2006/main">4.0065748921306755E-3</v>
      </c>
      <c xmlns="http://schemas.openxmlformats.org/spreadsheetml/2006/main" r="F163" s="156">
        <f xmlns="http://schemas.openxmlformats.org/spreadsheetml/2006/main" t="shared" si="8"/>
        <v xmlns="http://schemas.openxmlformats.org/spreadsheetml/2006/main">741.62226971172049</v>
      </c>
      <c xmlns="http://schemas.openxmlformats.org/spreadsheetml/2006/main" r="G163" s="157">
        <f xmlns="http://schemas.openxmlformats.org/spreadsheetml/2006/main" t="shared" si="9"/>
        <v xmlns="http://schemas.openxmlformats.org/spreadsheetml/2006/main">247.20742323724016</v>
      </c>
      <c xmlns="http://schemas.openxmlformats.org/spreadsheetml/2006/main" r="H163" s="123">
        <v xmlns="http://schemas.openxmlformats.org/spreadsheetml/2006/main">165</v>
      </c>
      <c xmlns="http://schemas.openxmlformats.org/spreadsheetml/2006/main" r="I163" s="125">
        <f xmlns="http://schemas.openxmlformats.org/spreadsheetml/2006/main" t="shared" si="11"/>
        <v xmlns="http://schemas.openxmlformats.org/spreadsheetml/2006/main">82.207423237240164</v>
      </c>
    </row>
    <row xmlns:x14ac="http://schemas.microsoft.com/office/spreadsheetml/2009/9/ac" xmlns="http://schemas.openxmlformats.org/spreadsheetml/2006/main" r="164" spans="1:9" ht="12" customHeight="1" x14ac:dyDescent="0.2">
      <c xmlns="http://schemas.openxmlformats.org/spreadsheetml/2006/main" r="A164" s="121" t="s">
        <v xmlns="http://schemas.openxmlformats.org/spreadsheetml/2006/main">1274</v>
      </c>
      <c xmlns="http://schemas.openxmlformats.org/spreadsheetml/2006/main" r="B164" s="122" t="s">
        <v xmlns="http://schemas.openxmlformats.org/spreadsheetml/2006/main">1275</v>
      </c>
      <c xmlns="http://schemas.openxmlformats.org/spreadsheetml/2006/main" r="C164" s="122" t="s">
        <v xmlns="http://schemas.openxmlformats.org/spreadsheetml/2006/main">1276</v>
      </c>
      <c xmlns="http://schemas.openxmlformats.org/spreadsheetml/2006/main" r="D164" s="155">
        <v xmlns="http://schemas.openxmlformats.org/spreadsheetml/2006/main">3.0000000000000001E-3</v>
      </c>
      <c xmlns="http://schemas.openxmlformats.org/spreadsheetml/2006/main" r="E164" s="155">
        <f xmlns="http://schemas.openxmlformats.org/spreadsheetml/2006/main" t="shared" si="10"/>
        <v xmlns="http://schemas.openxmlformats.org/spreadsheetml/2006/main">3.0049311690980066E-3</v>
      </c>
      <c xmlns="http://schemas.openxmlformats.org/spreadsheetml/2006/main" r="F164" s="156">
        <f xmlns="http://schemas.openxmlformats.org/spreadsheetml/2006/main" t="shared" si="8"/>
        <v xmlns="http://schemas.openxmlformats.org/spreadsheetml/2006/main">556.21670228379037</v>
      </c>
      <c xmlns="http://schemas.openxmlformats.org/spreadsheetml/2006/main" r="G164" s="157">
        <f xmlns="http://schemas.openxmlformats.org/spreadsheetml/2006/main" t="shared" si="9"/>
        <v xmlns="http://schemas.openxmlformats.org/spreadsheetml/2006/main">185.40556742793012</v>
      </c>
      <c xmlns="http://schemas.openxmlformats.org/spreadsheetml/2006/main" r="H164" s="123">
        <v xmlns="http://schemas.openxmlformats.org/spreadsheetml/2006/main">165</v>
      </c>
      <c xmlns="http://schemas.openxmlformats.org/spreadsheetml/2006/main" r="I164" s="125">
        <f xmlns="http://schemas.openxmlformats.org/spreadsheetml/2006/main" t="shared" si="11"/>
        <v xmlns="http://schemas.openxmlformats.org/spreadsheetml/2006/main">20.405567427930123</v>
      </c>
    </row>
    <row xmlns:x14ac="http://schemas.microsoft.com/office/spreadsheetml/2009/9/ac" xmlns="http://schemas.openxmlformats.org/spreadsheetml/2006/main" r="165" spans="1:9" ht="12" customHeight="1" x14ac:dyDescent="0.2">
      <c xmlns="http://schemas.openxmlformats.org/spreadsheetml/2006/main" r="A165" s="121" t="s">
        <v xmlns="http://schemas.openxmlformats.org/spreadsheetml/2006/main">1277</v>
      </c>
      <c xmlns="http://schemas.openxmlformats.org/spreadsheetml/2006/main" r="B165" s="122" t="s">
        <v xmlns="http://schemas.openxmlformats.org/spreadsheetml/2006/main">1278</v>
      </c>
      <c xmlns="http://schemas.openxmlformats.org/spreadsheetml/2006/main" r="C165" s="122" t="s">
        <v xmlns="http://schemas.openxmlformats.org/spreadsheetml/2006/main">1279</v>
      </c>
      <c xmlns="http://schemas.openxmlformats.org/spreadsheetml/2006/main" r="D165" s="155">
        <v xmlns="http://schemas.openxmlformats.org/spreadsheetml/2006/main">0.96</v>
      </c>
      <c xmlns="http://schemas.openxmlformats.org/spreadsheetml/2006/main" r="E165" s="155">
        <f xmlns="http://schemas.openxmlformats.org/spreadsheetml/2006/main" t="shared" si="10"/>
        <v xmlns="http://schemas.openxmlformats.org/spreadsheetml/2006/main">0.96157797411136203</v>
      </c>
      <c xmlns="http://schemas.openxmlformats.org/spreadsheetml/2006/main" r="F165" s="156">
        <f xmlns="http://schemas.openxmlformats.org/spreadsheetml/2006/main" t="shared" si="8"/>
        <v xmlns="http://schemas.openxmlformats.org/spreadsheetml/2006/main">177989.34473081291</v>
      </c>
      <c xmlns="http://schemas.openxmlformats.org/spreadsheetml/2006/main" r="G165" s="157">
        <f xmlns="http://schemas.openxmlformats.org/spreadsheetml/2006/main" t="shared" si="9"/>
        <v xmlns="http://schemas.openxmlformats.org/spreadsheetml/2006/main">59329.781576937639</v>
      </c>
      <c xmlns="http://schemas.openxmlformats.org/spreadsheetml/2006/main" r="H165" s="123">
        <v xmlns="http://schemas.openxmlformats.org/spreadsheetml/2006/main">58363</v>
      </c>
      <c xmlns="http://schemas.openxmlformats.org/spreadsheetml/2006/main" r="I165" s="125">
        <f xmlns="http://schemas.openxmlformats.org/spreadsheetml/2006/main" t="shared" si="11"/>
        <v xmlns="http://schemas.openxmlformats.org/spreadsheetml/2006/main">966.78157693763933</v>
      </c>
    </row>
    <row xmlns:x14ac="http://schemas.microsoft.com/office/spreadsheetml/2009/9/ac" xmlns="http://schemas.openxmlformats.org/spreadsheetml/2006/main" r="166" spans="1:9" ht="12" customHeight="1" x14ac:dyDescent="0.2">
      <c xmlns="http://schemas.openxmlformats.org/spreadsheetml/2006/main" r="A166" s="121" t="s">
        <v xmlns="http://schemas.openxmlformats.org/spreadsheetml/2006/main">1280</v>
      </c>
      <c xmlns="http://schemas.openxmlformats.org/spreadsheetml/2006/main" r="B166" s="122" t="s">
        <v xmlns="http://schemas.openxmlformats.org/spreadsheetml/2006/main">1281</v>
      </c>
      <c xmlns="http://schemas.openxmlformats.org/spreadsheetml/2006/main" r="C166" s="122" t="s">
        <v xmlns="http://schemas.openxmlformats.org/spreadsheetml/2006/main">1282</v>
      </c>
      <c xmlns="http://schemas.openxmlformats.org/spreadsheetml/2006/main" r="D166" s="155">
        <v xmlns="http://schemas.openxmlformats.org/spreadsheetml/2006/main">1.0469999999999999</v>
      </c>
      <c xmlns="http://schemas.openxmlformats.org/spreadsheetml/2006/main" r="E166" s="155">
        <f xmlns="http://schemas.openxmlformats.org/spreadsheetml/2006/main" t="shared" si="10"/>
        <v xmlns="http://schemas.openxmlformats.org/spreadsheetml/2006/main">1.0487209780152043</v>
      </c>
      <c xmlns="http://schemas.openxmlformats.org/spreadsheetml/2006/main" r="F166" s="156">
        <f xmlns="http://schemas.openxmlformats.org/spreadsheetml/2006/main" t="shared" si="8"/>
        <v xmlns="http://schemas.openxmlformats.org/spreadsheetml/2006/main">194119.62909704284</v>
      </c>
      <c xmlns="http://schemas.openxmlformats.org/spreadsheetml/2006/main" r="G166" s="157">
        <f xmlns="http://schemas.openxmlformats.org/spreadsheetml/2006/main" t="shared" si="9"/>
        <v xmlns="http://schemas.openxmlformats.org/spreadsheetml/2006/main">64706.54303234761</v>
      </c>
      <c xmlns="http://schemas.openxmlformats.org/spreadsheetml/2006/main" r="H166" s="123">
        <v xmlns="http://schemas.openxmlformats.org/spreadsheetml/2006/main">61983</v>
      </c>
      <c xmlns="http://schemas.openxmlformats.org/spreadsheetml/2006/main" r="I166" s="125">
        <f xmlns="http://schemas.openxmlformats.org/spreadsheetml/2006/main" t="shared" si="11"/>
        <v xmlns="http://schemas.openxmlformats.org/spreadsheetml/2006/main">2723.5430323476103</v>
      </c>
    </row>
    <row xmlns:x14ac="http://schemas.microsoft.com/office/spreadsheetml/2009/9/ac" xmlns="http://schemas.openxmlformats.org/spreadsheetml/2006/main" r="167" spans="1:9" ht="12" customHeight="1" x14ac:dyDescent="0.2">
      <c xmlns="http://schemas.openxmlformats.org/spreadsheetml/2006/main" r="A167" s="121" t="s">
        <v xmlns="http://schemas.openxmlformats.org/spreadsheetml/2006/main">1283</v>
      </c>
      <c xmlns="http://schemas.openxmlformats.org/spreadsheetml/2006/main" r="B167" s="122" t="s">
        <v xmlns="http://schemas.openxmlformats.org/spreadsheetml/2006/main">1284</v>
      </c>
      <c xmlns="http://schemas.openxmlformats.org/spreadsheetml/2006/main" r="C167" s="122" t="s">
        <v xmlns="http://schemas.openxmlformats.org/spreadsheetml/2006/main">1285</v>
      </c>
      <c xmlns="http://schemas.openxmlformats.org/spreadsheetml/2006/main" r="D167" s="155">
        <v xmlns="http://schemas.openxmlformats.org/spreadsheetml/2006/main">3.5999999999999997E-2</v>
      </c>
      <c xmlns="http://schemas.openxmlformats.org/spreadsheetml/2006/main" r="E167" s="155">
        <f xmlns="http://schemas.openxmlformats.org/spreadsheetml/2006/main" t="shared" si="10"/>
        <v xmlns="http://schemas.openxmlformats.org/spreadsheetml/2006/main">3.6059174029176078E-2</v>
      </c>
      <c xmlns="http://schemas.openxmlformats.org/spreadsheetml/2006/main" r="F167" s="156">
        <f xmlns="http://schemas.openxmlformats.org/spreadsheetml/2006/main" t="shared" si="8"/>
        <v xmlns="http://schemas.openxmlformats.org/spreadsheetml/2006/main">6674.600427405484</v>
      </c>
      <c xmlns="http://schemas.openxmlformats.org/spreadsheetml/2006/main" r="G167" s="157">
        <f xmlns="http://schemas.openxmlformats.org/spreadsheetml/2006/main" t="shared" si="9"/>
        <v xmlns="http://schemas.openxmlformats.org/spreadsheetml/2006/main">2224.8668091351615</v>
      </c>
      <c xmlns="http://schemas.openxmlformats.org/spreadsheetml/2006/main" r="H167" s="123">
        <v xmlns="http://schemas.openxmlformats.org/spreadsheetml/2006/main">1372</v>
      </c>
      <c xmlns="http://schemas.openxmlformats.org/spreadsheetml/2006/main" r="I167" s="125">
        <f xmlns="http://schemas.openxmlformats.org/spreadsheetml/2006/main" t="shared" si="11"/>
        <v xmlns="http://schemas.openxmlformats.org/spreadsheetml/2006/main">852.86680913516147</v>
      </c>
    </row>
    <row xmlns:x14ac="http://schemas.microsoft.com/office/spreadsheetml/2009/9/ac" xmlns="http://schemas.openxmlformats.org/spreadsheetml/2006/main" r="168" spans="1:9" ht="12" customHeight="1" x14ac:dyDescent="0.2">
      <c xmlns="http://schemas.openxmlformats.org/spreadsheetml/2006/main" r="A168" s="121" t="s">
        <v xmlns="http://schemas.openxmlformats.org/spreadsheetml/2006/main">1286</v>
      </c>
      <c xmlns="http://schemas.openxmlformats.org/spreadsheetml/2006/main" r="B168" s="122" t="s">
        <v xmlns="http://schemas.openxmlformats.org/spreadsheetml/2006/main">1287</v>
      </c>
      <c xmlns="http://schemas.openxmlformats.org/spreadsheetml/2006/main" r="C168" s="122" t="s">
        <v xmlns="http://schemas.openxmlformats.org/spreadsheetml/2006/main">1288</v>
      </c>
      <c xmlns="http://schemas.openxmlformats.org/spreadsheetml/2006/main" r="D168" s="155">
        <v xmlns="http://schemas.openxmlformats.org/spreadsheetml/2006/main">0.23899999999999999</v>
      </c>
      <c xmlns="http://schemas.openxmlformats.org/spreadsheetml/2006/main" r="E168" s="155">
        <f xmlns="http://schemas.openxmlformats.org/spreadsheetml/2006/main" t="shared" si="10"/>
        <v xmlns="http://schemas.openxmlformats.org/spreadsheetml/2006/main">0.23939284980480785</v>
      </c>
      <c xmlns="http://schemas.openxmlformats.org/spreadsheetml/2006/main" r="F168" s="156">
        <f xmlns="http://schemas.openxmlformats.org/spreadsheetml/2006/main" t="shared" si="8"/>
        <v xmlns="http://schemas.openxmlformats.org/spreadsheetml/2006/main">44311.930615275298</v>
      </c>
      <c xmlns="http://schemas.openxmlformats.org/spreadsheetml/2006/main" r="G168" s="157">
        <f xmlns="http://schemas.openxmlformats.org/spreadsheetml/2006/main" t="shared" si="9"/>
        <v xmlns="http://schemas.openxmlformats.org/spreadsheetml/2006/main">14770.6435384251</v>
      </c>
      <c xmlns="http://schemas.openxmlformats.org/spreadsheetml/2006/main" r="H168" s="123">
        <v xmlns="http://schemas.openxmlformats.org/spreadsheetml/2006/main">11464</v>
      </c>
      <c xmlns="http://schemas.openxmlformats.org/spreadsheetml/2006/main" r="I168" s="125">
        <f xmlns="http://schemas.openxmlformats.org/spreadsheetml/2006/main" t="shared" si="11"/>
        <v xmlns="http://schemas.openxmlformats.org/spreadsheetml/2006/main">3306.6435384250999</v>
      </c>
    </row>
    <row xmlns:x14ac="http://schemas.microsoft.com/office/spreadsheetml/2009/9/ac" xmlns="http://schemas.openxmlformats.org/spreadsheetml/2006/main" r="169" spans="1:9" ht="12" customHeight="1" x14ac:dyDescent="0.2">
      <c xmlns="http://schemas.openxmlformats.org/spreadsheetml/2006/main" r="A169" s="121" t="s">
        <v xmlns="http://schemas.openxmlformats.org/spreadsheetml/2006/main">1289</v>
      </c>
      <c xmlns="http://schemas.openxmlformats.org/spreadsheetml/2006/main" r="B169" s="122" t="s">
        <v xmlns="http://schemas.openxmlformats.org/spreadsheetml/2006/main">1290</v>
      </c>
      <c xmlns="http://schemas.openxmlformats.org/spreadsheetml/2006/main" r="C169" s="122" t="s">
        <v xmlns="http://schemas.openxmlformats.org/spreadsheetml/2006/main">1291</v>
      </c>
      <c xmlns="http://schemas.openxmlformats.org/spreadsheetml/2006/main" r="D169" s="155">
        <v xmlns="http://schemas.openxmlformats.org/spreadsheetml/2006/main">8.0000000000000002E-3</v>
      </c>
      <c xmlns="http://schemas.openxmlformats.org/spreadsheetml/2006/main" r="E169" s="155">
        <f xmlns="http://schemas.openxmlformats.org/spreadsheetml/2006/main" t="shared" si="10"/>
        <v xmlns="http://schemas.openxmlformats.org/spreadsheetml/2006/main">8.013149784261351E-3</v>
      </c>
      <c xmlns="http://schemas.openxmlformats.org/spreadsheetml/2006/main" r="F169" s="156">
        <f xmlns="http://schemas.openxmlformats.org/spreadsheetml/2006/main" t="shared" si="8"/>
        <v xmlns="http://schemas.openxmlformats.org/spreadsheetml/2006/main">1483.244539423441</v>
      </c>
      <c xmlns="http://schemas.openxmlformats.org/spreadsheetml/2006/main" r="G169" s="157">
        <f xmlns="http://schemas.openxmlformats.org/spreadsheetml/2006/main" t="shared" si="9"/>
        <v xmlns="http://schemas.openxmlformats.org/spreadsheetml/2006/main">494.41484647448033</v>
      </c>
      <c xmlns="http://schemas.openxmlformats.org/spreadsheetml/2006/main" r="H169" s="123">
        <v xmlns="http://schemas.openxmlformats.org/spreadsheetml/2006/main">384</v>
      </c>
      <c xmlns="http://schemas.openxmlformats.org/spreadsheetml/2006/main" r="I169" s="125">
        <f xmlns="http://schemas.openxmlformats.org/spreadsheetml/2006/main" t="shared" si="11"/>
        <v xmlns="http://schemas.openxmlformats.org/spreadsheetml/2006/main">110.41484647448033</v>
      </c>
    </row>
    <row xmlns:x14ac="http://schemas.microsoft.com/office/spreadsheetml/2009/9/ac" xmlns="http://schemas.openxmlformats.org/spreadsheetml/2006/main" r="170" spans="1:9" ht="12" customHeight="1" x14ac:dyDescent="0.2">
      <c xmlns="http://schemas.openxmlformats.org/spreadsheetml/2006/main" r="A170" s="121" t="s">
        <v xmlns="http://schemas.openxmlformats.org/spreadsheetml/2006/main">1292</v>
      </c>
      <c xmlns="http://schemas.openxmlformats.org/spreadsheetml/2006/main" r="B170" s="122" t="s">
        <v xmlns="http://schemas.openxmlformats.org/spreadsheetml/2006/main">1293</v>
      </c>
      <c xmlns="http://schemas.openxmlformats.org/spreadsheetml/2006/main" r="C170" s="122" t="s">
        <v xmlns="http://schemas.openxmlformats.org/spreadsheetml/2006/main">1294</v>
      </c>
      <c xmlns="http://schemas.openxmlformats.org/spreadsheetml/2006/main" r="D170" s="155">
        <v xmlns="http://schemas.openxmlformats.org/spreadsheetml/2006/main">1E-3</v>
      </c>
      <c xmlns="http://schemas.openxmlformats.org/spreadsheetml/2006/main" r="E170" s="155">
        <f xmlns="http://schemas.openxmlformats.org/spreadsheetml/2006/main" t="shared" si="10"/>
        <v xmlns="http://schemas.openxmlformats.org/spreadsheetml/2006/main">1.0016437230326689E-3</v>
      </c>
      <c xmlns="http://schemas.openxmlformats.org/spreadsheetml/2006/main" r="F170" s="156">
        <f xmlns="http://schemas.openxmlformats.org/spreadsheetml/2006/main" t="shared" si="8"/>
        <v xmlns="http://schemas.openxmlformats.org/spreadsheetml/2006/main">185.40556742793012</v>
      </c>
      <c xmlns="http://schemas.openxmlformats.org/spreadsheetml/2006/main" r="G170" s="157">
        <f xmlns="http://schemas.openxmlformats.org/spreadsheetml/2006/main" t="shared" si="9"/>
        <v xmlns="http://schemas.openxmlformats.org/spreadsheetml/2006/main">61.801855809310041</v>
      </c>
      <c xmlns="http://schemas.openxmlformats.org/spreadsheetml/2006/main" r="H170" s="123">
        <v xmlns="http://schemas.openxmlformats.org/spreadsheetml/2006/main">55</v>
      </c>
      <c xmlns="http://schemas.openxmlformats.org/spreadsheetml/2006/main" r="I170" s="125">
        <f xmlns="http://schemas.openxmlformats.org/spreadsheetml/2006/main" t="shared" si="11"/>
        <v xmlns="http://schemas.openxmlformats.org/spreadsheetml/2006/main">6.801855809310041</v>
      </c>
    </row>
    <row xmlns:x14ac="http://schemas.microsoft.com/office/spreadsheetml/2009/9/ac" xmlns="http://schemas.openxmlformats.org/spreadsheetml/2006/main" r="171" spans="1:9" ht="12" customHeight="1" x14ac:dyDescent="0.2">
      <c xmlns="http://schemas.openxmlformats.org/spreadsheetml/2006/main" r="A171" s="121" t="s">
        <v xmlns="http://schemas.openxmlformats.org/spreadsheetml/2006/main">1295</v>
      </c>
      <c xmlns="http://schemas.openxmlformats.org/spreadsheetml/2006/main" r="B171" s="122" t="s">
        <v xmlns="http://schemas.openxmlformats.org/spreadsheetml/2006/main">1296</v>
      </c>
      <c xmlns="http://schemas.openxmlformats.org/spreadsheetml/2006/main" r="C171" s="122" t="s">
        <v xmlns="http://schemas.openxmlformats.org/spreadsheetml/2006/main">1297</v>
      </c>
      <c xmlns="http://schemas.openxmlformats.org/spreadsheetml/2006/main" r="D171" s="155">
        <v xmlns="http://schemas.openxmlformats.org/spreadsheetml/2006/main">4.3999999999999997E-2</v>
      </c>
      <c xmlns="http://schemas.openxmlformats.org/spreadsheetml/2006/main" r="E171" s="155">
        <f xmlns="http://schemas.openxmlformats.org/spreadsheetml/2006/main" t="shared" si="10"/>
        <v xmlns="http://schemas.openxmlformats.org/spreadsheetml/2006/main">4.4072323813437425E-2</v>
      </c>
      <c xmlns="http://schemas.openxmlformats.org/spreadsheetml/2006/main" r="F171" s="156">
        <f xmlns="http://schemas.openxmlformats.org/spreadsheetml/2006/main" t="shared" si="8"/>
        <v xmlns="http://schemas.openxmlformats.org/spreadsheetml/2006/main">8157.844966828924</v>
      </c>
      <c xmlns="http://schemas.openxmlformats.org/spreadsheetml/2006/main" r="G171" s="157">
        <f xmlns="http://schemas.openxmlformats.org/spreadsheetml/2006/main" t="shared" si="9"/>
        <v xmlns="http://schemas.openxmlformats.org/spreadsheetml/2006/main">2719.2816556096413</v>
      </c>
      <c xmlns="http://schemas.openxmlformats.org/spreadsheetml/2006/main" r="H171" s="123">
        <v xmlns="http://schemas.openxmlformats.org/spreadsheetml/2006/main">2414</v>
      </c>
      <c xmlns="http://schemas.openxmlformats.org/spreadsheetml/2006/main" r="I171" s="125">
        <f xmlns="http://schemas.openxmlformats.org/spreadsheetml/2006/main" t="shared" si="11"/>
        <v xmlns="http://schemas.openxmlformats.org/spreadsheetml/2006/main">305.28165560964135</v>
      </c>
    </row>
    <row xmlns:x14ac="http://schemas.microsoft.com/office/spreadsheetml/2009/9/ac" xmlns="http://schemas.openxmlformats.org/spreadsheetml/2006/main" r="172" spans="1:9" ht="12" customHeight="1" x14ac:dyDescent="0.2">
      <c xmlns="http://schemas.openxmlformats.org/spreadsheetml/2006/main" r="A172" s="121" t="s">
        <v xmlns="http://schemas.openxmlformats.org/spreadsheetml/2006/main">1298</v>
      </c>
      <c xmlns="http://schemas.openxmlformats.org/spreadsheetml/2006/main" r="B172" s="122" t="s">
        <v xmlns="http://schemas.openxmlformats.org/spreadsheetml/2006/main">1299</v>
      </c>
      <c xmlns="http://schemas.openxmlformats.org/spreadsheetml/2006/main" r="C172" s="122" t="s">
        <v xmlns="http://schemas.openxmlformats.org/spreadsheetml/2006/main">1300</v>
      </c>
      <c xmlns="http://schemas.openxmlformats.org/spreadsheetml/2006/main" r="D172" s="155">
        <v xmlns="http://schemas.openxmlformats.org/spreadsheetml/2006/main">3.5999999999999997E-2</v>
      </c>
      <c xmlns="http://schemas.openxmlformats.org/spreadsheetml/2006/main" r="E172" s="155">
        <f xmlns="http://schemas.openxmlformats.org/spreadsheetml/2006/main" t="shared" si="10"/>
        <v xmlns="http://schemas.openxmlformats.org/spreadsheetml/2006/main">3.6059174029176078E-2</v>
      </c>
      <c xmlns="http://schemas.openxmlformats.org/spreadsheetml/2006/main" r="F172" s="156">
        <f xmlns="http://schemas.openxmlformats.org/spreadsheetml/2006/main" t="shared" si="8"/>
        <v xmlns="http://schemas.openxmlformats.org/spreadsheetml/2006/main">6674.600427405484</v>
      </c>
      <c xmlns="http://schemas.openxmlformats.org/spreadsheetml/2006/main" r="G172" s="157">
        <f xmlns="http://schemas.openxmlformats.org/spreadsheetml/2006/main" t="shared" si="9"/>
        <v xmlns="http://schemas.openxmlformats.org/spreadsheetml/2006/main">2224.8668091351615</v>
      </c>
      <c xmlns="http://schemas.openxmlformats.org/spreadsheetml/2006/main" r="H172" s="123">
        <v xmlns="http://schemas.openxmlformats.org/spreadsheetml/2006/main">1646</v>
      </c>
      <c xmlns="http://schemas.openxmlformats.org/spreadsheetml/2006/main" r="I172" s="125">
        <f xmlns="http://schemas.openxmlformats.org/spreadsheetml/2006/main" t="shared" si="11"/>
        <v xmlns="http://schemas.openxmlformats.org/spreadsheetml/2006/main">578.86680913516147</v>
      </c>
    </row>
    <row xmlns:x14ac="http://schemas.microsoft.com/office/spreadsheetml/2009/9/ac" xmlns="http://schemas.openxmlformats.org/spreadsheetml/2006/main" r="173" spans="1:9" ht="12" customHeight="1" x14ac:dyDescent="0.2">
      <c xmlns="http://schemas.openxmlformats.org/spreadsheetml/2006/main" r="A173" s="121" t="s">
        <v xmlns="http://schemas.openxmlformats.org/spreadsheetml/2006/main">1301</v>
      </c>
      <c xmlns="http://schemas.openxmlformats.org/spreadsheetml/2006/main" r="B173" s="122" t="s">
        <v xmlns="http://schemas.openxmlformats.org/spreadsheetml/2006/main">1302</v>
      </c>
      <c xmlns="http://schemas.openxmlformats.org/spreadsheetml/2006/main" r="C173" s="122" t="s">
        <v xmlns="http://schemas.openxmlformats.org/spreadsheetml/2006/main">1303</v>
      </c>
      <c xmlns="http://schemas.openxmlformats.org/spreadsheetml/2006/main" r="D173" s="155">
        <v xmlns="http://schemas.openxmlformats.org/spreadsheetml/2006/main">1.3280000000000001</v>
      </c>
      <c xmlns="http://schemas.openxmlformats.org/spreadsheetml/2006/main" r="E173" s="155">
        <f xmlns="http://schemas.openxmlformats.org/spreadsheetml/2006/main" t="shared" si="10"/>
        <v xmlns="http://schemas.openxmlformats.org/spreadsheetml/2006/main">1.3301828641873843</v>
      </c>
      <c xmlns="http://schemas.openxmlformats.org/spreadsheetml/2006/main" r="F173" s="156">
        <f xmlns="http://schemas.openxmlformats.org/spreadsheetml/2006/main" t="shared" si="8"/>
        <v xmlns="http://schemas.openxmlformats.org/spreadsheetml/2006/main">246218.59354429122</v>
      </c>
      <c xmlns="http://schemas.openxmlformats.org/spreadsheetml/2006/main" r="G173" s="157">
        <f xmlns="http://schemas.openxmlformats.org/spreadsheetml/2006/main" t="shared" si="9"/>
        <v xmlns="http://schemas.openxmlformats.org/spreadsheetml/2006/main">82072.864514763744</v>
      </c>
      <c xmlns="http://schemas.openxmlformats.org/spreadsheetml/2006/main" r="H173" s="123">
        <v xmlns="http://schemas.openxmlformats.org/spreadsheetml/2006/main">33844</v>
      </c>
      <c xmlns="http://schemas.openxmlformats.org/spreadsheetml/2006/main" r="I173" s="125">
        <f xmlns="http://schemas.openxmlformats.org/spreadsheetml/2006/main" t="shared" si="11"/>
        <v xmlns="http://schemas.openxmlformats.org/spreadsheetml/2006/main">48228.864514763744</v>
      </c>
    </row>
    <row xmlns:x14ac="http://schemas.microsoft.com/office/spreadsheetml/2009/9/ac" xmlns="http://schemas.openxmlformats.org/spreadsheetml/2006/main" r="174" spans="1:9" ht="12" customHeight="1" x14ac:dyDescent="0.2">
      <c xmlns="http://schemas.openxmlformats.org/spreadsheetml/2006/main" r="A174" s="121" t="s">
        <v xmlns="http://schemas.openxmlformats.org/spreadsheetml/2006/main">1304</v>
      </c>
      <c xmlns="http://schemas.openxmlformats.org/spreadsheetml/2006/main" r="B174" s="122" t="s">
        <v xmlns="http://schemas.openxmlformats.org/spreadsheetml/2006/main">1305</v>
      </c>
      <c xmlns="http://schemas.openxmlformats.org/spreadsheetml/2006/main" r="C174" s="122" t="s">
        <v xmlns="http://schemas.openxmlformats.org/spreadsheetml/2006/main">1306</v>
      </c>
      <c xmlns="http://schemas.openxmlformats.org/spreadsheetml/2006/main" r="D174" s="155">
        <v xmlns="http://schemas.openxmlformats.org/spreadsheetml/2006/main">6.0000000000000001E-3</v>
      </c>
      <c xmlns="http://schemas.openxmlformats.org/spreadsheetml/2006/main" r="E174" s="155">
        <f xmlns="http://schemas.openxmlformats.org/spreadsheetml/2006/main" t="shared" si="10"/>
        <v xmlns="http://schemas.openxmlformats.org/spreadsheetml/2006/main">6.0098623381960132E-3</v>
      </c>
      <c xmlns="http://schemas.openxmlformats.org/spreadsheetml/2006/main" r="F174" s="156">
        <f xmlns="http://schemas.openxmlformats.org/spreadsheetml/2006/main" t="shared" si="8"/>
        <v xmlns="http://schemas.openxmlformats.org/spreadsheetml/2006/main">1112.4334045675807</v>
      </c>
      <c xmlns="http://schemas.openxmlformats.org/spreadsheetml/2006/main" r="G174" s="157">
        <f xmlns="http://schemas.openxmlformats.org/spreadsheetml/2006/main" t="shared" si="9"/>
        <v xmlns="http://schemas.openxmlformats.org/spreadsheetml/2006/main">370.81113485586025</v>
      </c>
      <c xmlns="http://schemas.openxmlformats.org/spreadsheetml/2006/main" r="H174" s="123">
        <v xmlns="http://schemas.openxmlformats.org/spreadsheetml/2006/main">329</v>
      </c>
      <c xmlns="http://schemas.openxmlformats.org/spreadsheetml/2006/main" r="I174" s="125">
        <f xmlns="http://schemas.openxmlformats.org/spreadsheetml/2006/main" t="shared" si="11"/>
        <v xmlns="http://schemas.openxmlformats.org/spreadsheetml/2006/main">41.811134855860246</v>
      </c>
    </row>
    <row xmlns:x14ac="http://schemas.microsoft.com/office/spreadsheetml/2009/9/ac" xmlns="http://schemas.openxmlformats.org/spreadsheetml/2006/main" r="175" spans="1:9" ht="12" customHeight="1" x14ac:dyDescent="0.2">
      <c xmlns="http://schemas.openxmlformats.org/spreadsheetml/2006/main" r="A175" s="121" t="s">
        <v xmlns="http://schemas.openxmlformats.org/spreadsheetml/2006/main">1307</v>
      </c>
      <c xmlns="http://schemas.openxmlformats.org/spreadsheetml/2006/main" r="B175" s="122" t="s">
        <v xmlns="http://schemas.openxmlformats.org/spreadsheetml/2006/main">1308</v>
      </c>
      <c xmlns="http://schemas.openxmlformats.org/spreadsheetml/2006/main" r="C175" s="122" t="s">
        <v xmlns="http://schemas.openxmlformats.org/spreadsheetml/2006/main">1309</v>
      </c>
      <c xmlns="http://schemas.openxmlformats.org/spreadsheetml/2006/main" r="D175" s="155">
        <v xmlns="http://schemas.openxmlformats.org/spreadsheetml/2006/main">9.9000000000000005E-2</v>
      </c>
      <c xmlns="http://schemas.openxmlformats.org/spreadsheetml/2006/main" r="E175" s="155">
        <f xmlns="http://schemas.openxmlformats.org/spreadsheetml/2006/main" t="shared" si="10"/>
        <v xmlns="http://schemas.openxmlformats.org/spreadsheetml/2006/main">9.9162728580234213E-2</v>
      </c>
      <c xmlns="http://schemas.openxmlformats.org/spreadsheetml/2006/main" r="F175" s="156">
        <f xmlns="http://schemas.openxmlformats.org/spreadsheetml/2006/main" t="shared" si="8"/>
        <v xmlns="http://schemas.openxmlformats.org/spreadsheetml/2006/main">18355.151175365081</v>
      </c>
      <c xmlns="http://schemas.openxmlformats.org/spreadsheetml/2006/main" r="G175" s="157">
        <f xmlns="http://schemas.openxmlformats.org/spreadsheetml/2006/main" t="shared" si="9"/>
        <v xmlns="http://schemas.openxmlformats.org/spreadsheetml/2006/main">6118.3837251216937</v>
      </c>
      <c xmlns="http://schemas.openxmlformats.org/spreadsheetml/2006/main" r="H175" s="123">
        <v xmlns="http://schemas.openxmlformats.org/spreadsheetml/2006/main">4772</v>
      </c>
      <c xmlns="http://schemas.openxmlformats.org/spreadsheetml/2006/main" r="I175" s="125">
        <f xmlns="http://schemas.openxmlformats.org/spreadsheetml/2006/main" t="shared" si="11"/>
        <v xmlns="http://schemas.openxmlformats.org/spreadsheetml/2006/main">1346.3837251216937</v>
      </c>
    </row>
    <row xmlns:x14ac="http://schemas.microsoft.com/office/spreadsheetml/2009/9/ac" xmlns="http://schemas.openxmlformats.org/spreadsheetml/2006/main" r="176" spans="1:9" ht="12" customHeight="1" x14ac:dyDescent="0.2">
      <c xmlns="http://schemas.openxmlformats.org/spreadsheetml/2006/main" r="A176" s="121" t="s">
        <v xmlns="http://schemas.openxmlformats.org/spreadsheetml/2006/main">1310</v>
      </c>
      <c xmlns="http://schemas.openxmlformats.org/spreadsheetml/2006/main" r="B176" s="122" t="s">
        <v xmlns="http://schemas.openxmlformats.org/spreadsheetml/2006/main">1311</v>
      </c>
      <c xmlns="http://schemas.openxmlformats.org/spreadsheetml/2006/main" r="C176" s="122" t="s">
        <v xmlns="http://schemas.openxmlformats.org/spreadsheetml/2006/main">1312</v>
      </c>
      <c xmlns="http://schemas.openxmlformats.org/spreadsheetml/2006/main" r="D176" s="155">
        <v xmlns="http://schemas.openxmlformats.org/spreadsheetml/2006/main">0.59499999999999997</v>
      </c>
      <c xmlns="http://schemas.openxmlformats.org/spreadsheetml/2006/main" r="E176" s="155">
        <f xmlns="http://schemas.openxmlformats.org/spreadsheetml/2006/main" t="shared" si="10"/>
        <v xmlns="http://schemas.openxmlformats.org/spreadsheetml/2006/main">0.59597801520443794</v>
      </c>
      <c xmlns="http://schemas.openxmlformats.org/spreadsheetml/2006/main" r="F176" s="156">
        <f xmlns="http://schemas.openxmlformats.org/spreadsheetml/2006/main" t="shared" si="8"/>
        <v xmlns="http://schemas.openxmlformats.org/spreadsheetml/2006/main">110316.31261961842</v>
      </c>
      <c xmlns="http://schemas.openxmlformats.org/spreadsheetml/2006/main" r="G176" s="157">
        <f xmlns="http://schemas.openxmlformats.org/spreadsheetml/2006/main" t="shared" si="9"/>
        <v xmlns="http://schemas.openxmlformats.org/spreadsheetml/2006/main">36772.104206539472</v>
      </c>
      <c xmlns="http://schemas.openxmlformats.org/spreadsheetml/2006/main" r="H176" s="123">
        <v xmlns="http://schemas.openxmlformats.org/spreadsheetml/2006/main">21447</v>
      </c>
      <c xmlns="http://schemas.openxmlformats.org/spreadsheetml/2006/main" r="I176" s="125">
        <f xmlns="http://schemas.openxmlformats.org/spreadsheetml/2006/main" t="shared" si="11"/>
        <v xmlns="http://schemas.openxmlformats.org/spreadsheetml/2006/main">15325.104206539472</v>
      </c>
    </row>
    <row xmlns:x14ac="http://schemas.microsoft.com/office/spreadsheetml/2009/9/ac" xmlns="http://schemas.openxmlformats.org/spreadsheetml/2006/main" r="177" spans="1:9" ht="12" customHeight="1" x14ac:dyDescent="0.2">
      <c xmlns="http://schemas.openxmlformats.org/spreadsheetml/2006/main" r="A177" s="121" t="s">
        <v xmlns="http://schemas.openxmlformats.org/spreadsheetml/2006/main">1313</v>
      </c>
      <c xmlns="http://schemas.openxmlformats.org/spreadsheetml/2006/main" r="B177" s="122" t="s">
        <v xmlns="http://schemas.openxmlformats.org/spreadsheetml/2006/main">1314</v>
      </c>
      <c xmlns="http://schemas.openxmlformats.org/spreadsheetml/2006/main" r="C177" s="122" t="s">
        <v xmlns="http://schemas.openxmlformats.org/spreadsheetml/2006/main">1315</v>
      </c>
      <c xmlns="http://schemas.openxmlformats.org/spreadsheetml/2006/main" r="D177" s="155">
        <v xmlns="http://schemas.openxmlformats.org/spreadsheetml/2006/main">5.1790000000000003</v>
      </c>
      <c xmlns="http://schemas.openxmlformats.org/spreadsheetml/2006/main" r="E177" s="155">
        <f xmlns="http://schemas.openxmlformats.org/spreadsheetml/2006/main" t="shared" si="10"/>
        <v xmlns="http://schemas.openxmlformats.org/spreadsheetml/2006/main">5.1875128415861926</v>
      </c>
      <c xmlns="http://schemas.openxmlformats.org/spreadsheetml/2006/main" r="F177" s="156">
        <f xmlns="http://schemas.openxmlformats.org/spreadsheetml/2006/main" t="shared" si="8"/>
        <v xmlns="http://schemas.openxmlformats.org/spreadsheetml/2006/main">960215.4337092503</v>
      </c>
      <c xmlns="http://schemas.openxmlformats.org/spreadsheetml/2006/main" r="G177" s="157">
        <f xmlns="http://schemas.openxmlformats.org/spreadsheetml/2006/main" t="shared" si="9"/>
        <v xmlns="http://schemas.openxmlformats.org/spreadsheetml/2006/main">320071.81123641675</v>
      </c>
      <c xmlns="http://schemas.openxmlformats.org/spreadsheetml/2006/main" r="H177" s="123">
        <v xmlns="http://schemas.openxmlformats.org/spreadsheetml/2006/main">362243</v>
      </c>
      <c xmlns="http://schemas.openxmlformats.org/spreadsheetml/2006/main" r="I177" s="125">
        <f xmlns="http://schemas.openxmlformats.org/spreadsheetml/2006/main" t="shared" si="11"/>
        <v xmlns="http://schemas.openxmlformats.org/spreadsheetml/2006/main">-42171.188763583254</v>
      </c>
    </row>
    <row xmlns:x14ac="http://schemas.microsoft.com/office/spreadsheetml/2009/9/ac" xmlns="http://schemas.openxmlformats.org/spreadsheetml/2006/main" r="178" spans="1:9" ht="12" customHeight="1" x14ac:dyDescent="0.2">
      <c xmlns="http://schemas.openxmlformats.org/spreadsheetml/2006/main" r="A178" s="121" t="s">
        <v xmlns="http://schemas.openxmlformats.org/spreadsheetml/2006/main">1316</v>
      </c>
      <c xmlns="http://schemas.openxmlformats.org/spreadsheetml/2006/main" r="B178" s="122" t="s">
        <v xmlns="http://schemas.openxmlformats.org/spreadsheetml/2006/main">1317</v>
      </c>
      <c xmlns="http://schemas.openxmlformats.org/spreadsheetml/2006/main" r="C178" s="122" t="s">
        <v xmlns="http://schemas.openxmlformats.org/spreadsheetml/2006/main">1318</v>
      </c>
      <c xmlns="http://schemas.openxmlformats.org/spreadsheetml/2006/main" r="D178" s="155">
        <v xmlns="http://schemas.openxmlformats.org/spreadsheetml/2006/main">8.9999999999999993E-3</v>
      </c>
      <c xmlns="http://schemas.openxmlformats.org/spreadsheetml/2006/main" r="E178" s="155">
        <f xmlns="http://schemas.openxmlformats.org/spreadsheetml/2006/main" t="shared" si="10"/>
        <v xmlns="http://schemas.openxmlformats.org/spreadsheetml/2006/main">9.0147935072940194E-3</v>
      </c>
      <c xmlns="http://schemas.openxmlformats.org/spreadsheetml/2006/main" r="F178" s="156">
        <f xmlns="http://schemas.openxmlformats.org/spreadsheetml/2006/main" t="shared" si="8"/>
        <v xmlns="http://schemas.openxmlformats.org/spreadsheetml/2006/main">1668.650106851371</v>
      </c>
      <c xmlns="http://schemas.openxmlformats.org/spreadsheetml/2006/main" r="G178" s="157">
        <f xmlns="http://schemas.openxmlformats.org/spreadsheetml/2006/main" t="shared" si="9"/>
        <v xmlns="http://schemas.openxmlformats.org/spreadsheetml/2006/main">556.21670228379037</v>
      </c>
      <c xmlns="http://schemas.openxmlformats.org/spreadsheetml/2006/main" r="H178" s="123">
        <v xmlns="http://schemas.openxmlformats.org/spreadsheetml/2006/main">439</v>
      </c>
      <c xmlns="http://schemas.openxmlformats.org/spreadsheetml/2006/main" r="I178" s="129">
        <f xmlns="http://schemas.openxmlformats.org/spreadsheetml/2006/main" t="shared" si="11"/>
        <v xmlns="http://schemas.openxmlformats.org/spreadsheetml/2006/main">117.21670228379037</v>
      </c>
    </row>
    <row xmlns:x14ac="http://schemas.microsoft.com/office/spreadsheetml/2009/9/ac" xmlns="http://schemas.openxmlformats.org/spreadsheetml/2006/main" r="179" spans="1:9" ht="12" customHeight="1" x14ac:dyDescent="0.2">
      <c xmlns="http://schemas.openxmlformats.org/spreadsheetml/2006/main" r="A179" s="121" t="s">
        <v xmlns="http://schemas.openxmlformats.org/spreadsheetml/2006/main">1319</v>
      </c>
      <c xmlns="http://schemas.openxmlformats.org/spreadsheetml/2006/main" r="B179" s="122" t="s">
        <v xmlns="http://schemas.openxmlformats.org/spreadsheetml/2006/main">1320</v>
      </c>
      <c xmlns="http://schemas.openxmlformats.org/spreadsheetml/2006/main" r="C179" s="122" t="s">
        <v xmlns="http://schemas.openxmlformats.org/spreadsheetml/2006/main">1321</v>
      </c>
      <c xmlns="http://schemas.openxmlformats.org/spreadsheetml/2006/main" r="D179" s="155">
        <v xmlns="http://schemas.openxmlformats.org/spreadsheetml/2006/main">22</v>
      </c>
      <c xmlns="http://schemas.openxmlformats.org/spreadsheetml/2006/main" r="E179" s="155">
        <v xmlns="http://schemas.openxmlformats.org/spreadsheetml/2006/main">22</v>
      </c>
      <c xmlns="http://schemas.openxmlformats.org/spreadsheetml/2006/main" r="F179" s="156">
        <f xmlns="http://schemas.openxmlformats.org/spreadsheetml/2006/main" t="shared" si="8"/>
        <v xmlns="http://schemas.openxmlformats.org/spreadsheetml/2006/main">4072228.8670314238</v>
      </c>
      <c xmlns="http://schemas.openxmlformats.org/spreadsheetml/2006/main" r="G179" s="157">
        <f xmlns="http://schemas.openxmlformats.org/spreadsheetml/2006/main" t="shared" si="9"/>
        <v xmlns="http://schemas.openxmlformats.org/spreadsheetml/2006/main">1357409.6223438079</v>
      </c>
      <c xmlns="http://schemas.openxmlformats.org/spreadsheetml/2006/main" r="H179" s="123">
        <v xmlns="http://schemas.openxmlformats.org/spreadsheetml/2006/main">1204347</v>
      </c>
      <c xmlns="http://schemas.openxmlformats.org/spreadsheetml/2006/main" r="I179" s="125">
        <f xmlns="http://schemas.openxmlformats.org/spreadsheetml/2006/main" t="shared" si="11"/>
        <v xmlns="http://schemas.openxmlformats.org/spreadsheetml/2006/main">153062.62234380795</v>
      </c>
    </row>
    <row xmlns:x14ac="http://schemas.microsoft.com/office/spreadsheetml/2009/9/ac" xmlns="http://schemas.openxmlformats.org/spreadsheetml/2006/main" r="180" spans="1:9" ht="12" customHeight="1" x14ac:dyDescent="0.2">
      <c xmlns="http://schemas.openxmlformats.org/spreadsheetml/2006/main" r="A180" s="121" t="s">
        <v xmlns="http://schemas.openxmlformats.org/spreadsheetml/2006/main">1322</v>
      </c>
      <c xmlns="http://schemas.openxmlformats.org/spreadsheetml/2006/main" r="B180" s="122" t="s">
        <v xmlns="http://schemas.openxmlformats.org/spreadsheetml/2006/main">1323</v>
      </c>
      <c xmlns="http://schemas.openxmlformats.org/spreadsheetml/2006/main" r="C180" s="122" t="s">
        <v xmlns="http://schemas.openxmlformats.org/spreadsheetml/2006/main">1324</v>
      </c>
      <c xmlns="http://schemas.openxmlformats.org/spreadsheetml/2006/main" r="D180" s="155">
        <v xmlns="http://schemas.openxmlformats.org/spreadsheetml/2006/main">5.1999999999999998E-2</v>
      </c>
      <c xmlns="http://schemas.openxmlformats.org/spreadsheetml/2006/main" r="E180" s="155">
        <f xmlns="http://schemas.openxmlformats.org/spreadsheetml/2006/main" t="shared" si="10"/>
        <v xmlns="http://schemas.openxmlformats.org/spreadsheetml/2006/main">5.208547359769878E-2</v>
      </c>
      <c xmlns="http://schemas.openxmlformats.org/spreadsheetml/2006/main" r="F180" s="156">
        <f xmlns="http://schemas.openxmlformats.org/spreadsheetml/2006/main" t="shared" si="8"/>
        <v xmlns="http://schemas.openxmlformats.org/spreadsheetml/2006/main">9641.0895062523668</v>
      </c>
      <c xmlns="http://schemas.openxmlformats.org/spreadsheetml/2006/main" r="G180" s="157">
        <f xmlns="http://schemas.openxmlformats.org/spreadsheetml/2006/main" t="shared" si="9"/>
        <v xmlns="http://schemas.openxmlformats.org/spreadsheetml/2006/main">3213.6965020841221</v>
      </c>
      <c xmlns="http://schemas.openxmlformats.org/spreadsheetml/2006/main" r="H180" s="123">
        <v xmlns="http://schemas.openxmlformats.org/spreadsheetml/2006/main">1481</v>
      </c>
      <c xmlns="http://schemas.openxmlformats.org/spreadsheetml/2006/main" r="I180" s="125">
        <f xmlns="http://schemas.openxmlformats.org/spreadsheetml/2006/main" t="shared" si="11"/>
        <v xmlns="http://schemas.openxmlformats.org/spreadsheetml/2006/main">1732.6965020841221</v>
      </c>
    </row>
    <row xmlns:x14ac="http://schemas.microsoft.com/office/spreadsheetml/2009/9/ac" xmlns="http://schemas.openxmlformats.org/spreadsheetml/2006/main" r="181" spans="1:9" ht="12" customHeight="1" x14ac:dyDescent="0.2">
      <c xmlns="http://schemas.openxmlformats.org/spreadsheetml/2006/main" r="A181" s="121" t="s">
        <v xmlns="http://schemas.openxmlformats.org/spreadsheetml/2006/main">1325</v>
      </c>
      <c xmlns="http://schemas.openxmlformats.org/spreadsheetml/2006/main" r="B181" s="122" t="s">
        <v xmlns="http://schemas.openxmlformats.org/spreadsheetml/2006/main">1326</v>
      </c>
      <c xmlns="http://schemas.openxmlformats.org/spreadsheetml/2006/main" r="C181" s="122" t="s">
        <v xmlns="http://schemas.openxmlformats.org/spreadsheetml/2006/main">1327</v>
      </c>
      <c xmlns="http://schemas.openxmlformats.org/spreadsheetml/2006/main" r="D181" s="155">
        <v xmlns="http://schemas.openxmlformats.org/spreadsheetml/2006/main">1.4999999999999999E-2</v>
      </c>
      <c xmlns="http://schemas.openxmlformats.org/spreadsheetml/2006/main" r="E181" s="155">
        <f xmlns="http://schemas.openxmlformats.org/spreadsheetml/2006/main" t="shared" si="10"/>
        <v xmlns="http://schemas.openxmlformats.org/spreadsheetml/2006/main">1.5024655845490032E-2</v>
      </c>
      <c xmlns="http://schemas.openxmlformats.org/spreadsheetml/2006/main" r="F181" s="156">
        <f xmlns="http://schemas.openxmlformats.org/spreadsheetml/2006/main" t="shared" si="8"/>
        <v xmlns="http://schemas.openxmlformats.org/spreadsheetml/2006/main">2781.0835114189517</v>
      </c>
      <c xmlns="http://schemas.openxmlformats.org/spreadsheetml/2006/main" r="G181" s="157">
        <f xmlns="http://schemas.openxmlformats.org/spreadsheetml/2006/main" t="shared" si="9"/>
        <v xmlns="http://schemas.openxmlformats.org/spreadsheetml/2006/main">927.02783713965061</v>
      </c>
      <c xmlns="http://schemas.openxmlformats.org/spreadsheetml/2006/main" r="H181" s="123">
        <v xmlns="http://schemas.openxmlformats.org/spreadsheetml/2006/main">549</v>
      </c>
      <c xmlns="http://schemas.openxmlformats.org/spreadsheetml/2006/main" r="I181" s="125">
        <f xmlns="http://schemas.openxmlformats.org/spreadsheetml/2006/main" t="shared" si="11"/>
        <v xmlns="http://schemas.openxmlformats.org/spreadsheetml/2006/main">378.02783713965061</v>
      </c>
    </row>
    <row xmlns:x14ac="http://schemas.microsoft.com/office/spreadsheetml/2009/9/ac" xmlns="http://schemas.openxmlformats.org/spreadsheetml/2006/main" r="182" spans="1:9" ht="12" customHeight="1" x14ac:dyDescent="0.2">
      <c xmlns="http://schemas.openxmlformats.org/spreadsheetml/2006/main" r="A182" s="121" t="s">
        <v xmlns="http://schemas.openxmlformats.org/spreadsheetml/2006/main">1328</v>
      </c>
      <c xmlns="http://schemas.openxmlformats.org/spreadsheetml/2006/main" r="B182" s="122" t="s">
        <v xmlns="http://schemas.openxmlformats.org/spreadsheetml/2006/main">1329</v>
      </c>
      <c xmlns="http://schemas.openxmlformats.org/spreadsheetml/2006/main" r="C182" s="122" t="s">
        <v xmlns="http://schemas.openxmlformats.org/spreadsheetml/2006/main">1330</v>
      </c>
      <c xmlns="http://schemas.openxmlformats.org/spreadsheetml/2006/main" r="D182" s="155">
        <v xmlns="http://schemas.openxmlformats.org/spreadsheetml/2006/main">1E-3</v>
      </c>
      <c xmlns="http://schemas.openxmlformats.org/spreadsheetml/2006/main" r="E182" s="155">
        <f xmlns="http://schemas.openxmlformats.org/spreadsheetml/2006/main" t="shared" si="10"/>
        <v xmlns="http://schemas.openxmlformats.org/spreadsheetml/2006/main">1.0016437230326689E-3</v>
      </c>
      <c xmlns="http://schemas.openxmlformats.org/spreadsheetml/2006/main" r="F182" s="156">
        <f xmlns="http://schemas.openxmlformats.org/spreadsheetml/2006/main" t="shared" si="8"/>
        <v xmlns="http://schemas.openxmlformats.org/spreadsheetml/2006/main">185.40556742793012</v>
      </c>
      <c xmlns="http://schemas.openxmlformats.org/spreadsheetml/2006/main" r="G182" s="157">
        <f xmlns="http://schemas.openxmlformats.org/spreadsheetml/2006/main" t="shared" si="9"/>
        <v xmlns="http://schemas.openxmlformats.org/spreadsheetml/2006/main">61.801855809310041</v>
      </c>
      <c xmlns="http://schemas.openxmlformats.org/spreadsheetml/2006/main" r="H182" s="123">
        <v xmlns="http://schemas.openxmlformats.org/spreadsheetml/2006/main">55</v>
      </c>
      <c xmlns="http://schemas.openxmlformats.org/spreadsheetml/2006/main" r="I182" s="125">
        <f xmlns="http://schemas.openxmlformats.org/spreadsheetml/2006/main" t="shared" si="11"/>
        <v xmlns="http://schemas.openxmlformats.org/spreadsheetml/2006/main">6.801855809310041</v>
      </c>
    </row>
    <row xmlns:x14ac="http://schemas.microsoft.com/office/spreadsheetml/2009/9/ac" xmlns="http://schemas.openxmlformats.org/spreadsheetml/2006/main" r="183" spans="1:9" ht="12" customHeight="1" x14ac:dyDescent="0.2">
      <c xmlns="http://schemas.openxmlformats.org/spreadsheetml/2006/main" r="A183" s="130" t="s">
        <v xmlns="http://schemas.openxmlformats.org/spreadsheetml/2006/main">1331</v>
      </c>
      <c xmlns="http://schemas.openxmlformats.org/spreadsheetml/2006/main" r="B183" s="122" t="s">
        <v xmlns="http://schemas.openxmlformats.org/spreadsheetml/2006/main">1332</v>
      </c>
      <c xmlns="http://schemas.openxmlformats.org/spreadsheetml/2006/main" r="C183" s="122" t="s">
        <v xmlns="http://schemas.openxmlformats.org/spreadsheetml/2006/main">1333</v>
      </c>
      <c xmlns="http://schemas.openxmlformats.org/spreadsheetml/2006/main" r="D183" s="155">
        <v xmlns="http://schemas.openxmlformats.org/spreadsheetml/2006/main">0.627</v>
      </c>
      <c xmlns="http://schemas.openxmlformats.org/spreadsheetml/2006/main" r="E183" s="155">
        <f xmlns="http://schemas.openxmlformats.org/spreadsheetml/2006/main" t="shared" si="10"/>
        <v xmlns="http://schemas.openxmlformats.org/spreadsheetml/2006/main">0.62803061434148333</v>
      </c>
      <c xmlns="http://schemas.openxmlformats.org/spreadsheetml/2006/main" r="F183" s="156">
        <f xmlns="http://schemas.openxmlformats.org/spreadsheetml/2006/main" t="shared" si="8"/>
        <v xmlns="http://schemas.openxmlformats.org/spreadsheetml/2006/main">116249.29077731218</v>
      </c>
      <c xmlns="http://schemas.openxmlformats.org/spreadsheetml/2006/main" r="G183" s="157">
        <f xmlns="http://schemas.openxmlformats.org/spreadsheetml/2006/main" t="shared" si="9"/>
        <v xmlns="http://schemas.openxmlformats.org/spreadsheetml/2006/main">38749.763592437397</v>
      </c>
      <c xmlns="http://schemas.openxmlformats.org/spreadsheetml/2006/main" r="H183" s="123">
        <v xmlns="http://schemas.openxmlformats.org/spreadsheetml/2006/main">17224</v>
      </c>
      <c xmlns="http://schemas.openxmlformats.org/spreadsheetml/2006/main" r="I183" s="125">
        <f xmlns="http://schemas.openxmlformats.org/spreadsheetml/2006/main" t="shared" si="11"/>
        <v xmlns="http://schemas.openxmlformats.org/spreadsheetml/2006/main">21525.763592437397</v>
      </c>
    </row>
    <row xmlns:x14ac="http://schemas.microsoft.com/office/spreadsheetml/2009/9/ac" xmlns="http://schemas.openxmlformats.org/spreadsheetml/2006/main" r="184" spans="1:9" ht="12" customHeight="1" x14ac:dyDescent="0.2">
      <c xmlns="http://schemas.openxmlformats.org/spreadsheetml/2006/main" r="A184" s="121" t="s">
        <v xmlns="http://schemas.openxmlformats.org/spreadsheetml/2006/main">1334</v>
      </c>
      <c xmlns="http://schemas.openxmlformats.org/spreadsheetml/2006/main" r="B184" s="122" t="s">
        <v xmlns="http://schemas.openxmlformats.org/spreadsheetml/2006/main">1335</v>
      </c>
      <c xmlns="http://schemas.openxmlformats.org/spreadsheetml/2006/main" r="C184" s="122" t="s">
        <v xmlns="http://schemas.openxmlformats.org/spreadsheetml/2006/main">1336</v>
      </c>
      <c xmlns="http://schemas.openxmlformats.org/spreadsheetml/2006/main" r="D184" s="155">
        <v xmlns="http://schemas.openxmlformats.org/spreadsheetml/2006/main">4.2000000000000003E-2</v>
      </c>
      <c xmlns="http://schemas.openxmlformats.org/spreadsheetml/2006/main" r="E184" s="155">
        <f xmlns="http://schemas.openxmlformats.org/spreadsheetml/2006/main" t="shared" si="10"/>
        <v xmlns="http://schemas.openxmlformats.org/spreadsheetml/2006/main">4.2069036367372095E-2</v>
      </c>
      <c xmlns="http://schemas.openxmlformats.org/spreadsheetml/2006/main" r="F184" s="156">
        <f xmlns="http://schemas.openxmlformats.org/spreadsheetml/2006/main" t="shared" si="8"/>
        <v xmlns="http://schemas.openxmlformats.org/spreadsheetml/2006/main">7787.0338319730654</v>
      </c>
      <c xmlns="http://schemas.openxmlformats.org/spreadsheetml/2006/main" r="G184" s="157">
        <f xmlns="http://schemas.openxmlformats.org/spreadsheetml/2006/main" t="shared" si="9"/>
        <v xmlns="http://schemas.openxmlformats.org/spreadsheetml/2006/main">2595.6779439910219</v>
      </c>
      <c xmlns="http://schemas.openxmlformats.org/spreadsheetml/2006/main" r="H184" s="123">
        <v xmlns="http://schemas.openxmlformats.org/spreadsheetml/2006/main">1810</v>
      </c>
      <c xmlns="http://schemas.openxmlformats.org/spreadsheetml/2006/main" r="I184" s="125">
        <f xmlns="http://schemas.openxmlformats.org/spreadsheetml/2006/main" t="shared" si="11"/>
        <v xmlns="http://schemas.openxmlformats.org/spreadsheetml/2006/main">785.67794399102195</v>
      </c>
    </row>
    <row xmlns:x14ac="http://schemas.microsoft.com/office/spreadsheetml/2009/9/ac" xmlns="http://schemas.openxmlformats.org/spreadsheetml/2006/main" r="185" spans="1:9" ht="12" customHeight="1" x14ac:dyDescent="0.2">
      <c xmlns="http://schemas.openxmlformats.org/spreadsheetml/2006/main" r="A185" s="121" t="s">
        <v xmlns="http://schemas.openxmlformats.org/spreadsheetml/2006/main">1337</v>
      </c>
      <c xmlns="http://schemas.openxmlformats.org/spreadsheetml/2006/main" r="B185" s="122" t="s">
        <v xmlns="http://schemas.openxmlformats.org/spreadsheetml/2006/main">1338</v>
      </c>
      <c xmlns="http://schemas.openxmlformats.org/spreadsheetml/2006/main" r="C185" s="122" t="s">
        <v xmlns="http://schemas.openxmlformats.org/spreadsheetml/2006/main">1339</v>
      </c>
      <c xmlns="http://schemas.openxmlformats.org/spreadsheetml/2006/main" r="D185" s="155">
        <v xmlns="http://schemas.openxmlformats.org/spreadsheetml/2006/main">0.01</v>
      </c>
      <c xmlns="http://schemas.openxmlformats.org/spreadsheetml/2006/main" r="E185" s="155">
        <f xmlns="http://schemas.openxmlformats.org/spreadsheetml/2006/main">D185*(100-22)/($D$188-22)</f>
        <v xmlns="http://schemas.openxmlformats.org/spreadsheetml/2006/main">1.0016437230326688E-2</v>
      </c>
      <c xmlns="http://schemas.openxmlformats.org/spreadsheetml/2006/main" r="F185" s="156">
        <f xmlns="http://schemas.openxmlformats.org/spreadsheetml/2006/main" t="shared" si="8"/>
        <v xmlns="http://schemas.openxmlformats.org/spreadsheetml/2006/main">1854.055674279301</v>
      </c>
      <c xmlns="http://schemas.openxmlformats.org/spreadsheetml/2006/main" r="G185" s="157">
        <f xmlns="http://schemas.openxmlformats.org/spreadsheetml/2006/main" t="shared" si="9"/>
        <v xmlns="http://schemas.openxmlformats.org/spreadsheetml/2006/main">618.0185580931003</v>
      </c>
      <c xmlns="http://schemas.openxmlformats.org/spreadsheetml/2006/main" r="H185" s="123">
        <v xmlns="http://schemas.openxmlformats.org/spreadsheetml/2006/main">549</v>
      </c>
      <c xmlns="http://schemas.openxmlformats.org/spreadsheetml/2006/main" r="I185" s="125">
        <f xmlns="http://schemas.openxmlformats.org/spreadsheetml/2006/main" t="shared" si="11"/>
        <v xmlns="http://schemas.openxmlformats.org/spreadsheetml/2006/main">69.018558093100296</v>
      </c>
    </row>
    <row xmlns:x14ac="http://schemas.microsoft.com/office/spreadsheetml/2009/9/ac" xmlns="http://schemas.openxmlformats.org/spreadsheetml/2006/main" r="186" spans="1:9" ht="12" customHeight="1" x14ac:dyDescent="0.2">
      <c xmlns="http://schemas.openxmlformats.org/spreadsheetml/2006/main" r="A186" s="121" t="s">
        <v xmlns="http://schemas.openxmlformats.org/spreadsheetml/2006/main">1340</v>
      </c>
      <c xmlns="http://schemas.openxmlformats.org/spreadsheetml/2006/main" r="B186" s="122" t="s">
        <v xmlns="http://schemas.openxmlformats.org/spreadsheetml/2006/main">1341</v>
      </c>
      <c xmlns="http://schemas.openxmlformats.org/spreadsheetml/2006/main" r="C186" s="122" t="s">
        <v xmlns="http://schemas.openxmlformats.org/spreadsheetml/2006/main">1342</v>
      </c>
      <c xmlns="http://schemas.openxmlformats.org/spreadsheetml/2006/main" r="D186" s="155">
        <v xmlns="http://schemas.openxmlformats.org/spreadsheetml/2006/main">6.0000000000000001E-3</v>
      </c>
      <c xmlns="http://schemas.openxmlformats.org/spreadsheetml/2006/main" r="E186" s="155">
        <f xmlns="http://schemas.openxmlformats.org/spreadsheetml/2006/main" t="shared" si="10"/>
        <v xmlns="http://schemas.openxmlformats.org/spreadsheetml/2006/main">6.0098623381960132E-3</v>
      </c>
      <c xmlns="http://schemas.openxmlformats.org/spreadsheetml/2006/main" r="F186" s="156">
        <f xmlns="http://schemas.openxmlformats.org/spreadsheetml/2006/main" t="shared" si="8"/>
        <v xmlns="http://schemas.openxmlformats.org/spreadsheetml/2006/main">1112.4334045675807</v>
      </c>
      <c xmlns="http://schemas.openxmlformats.org/spreadsheetml/2006/main" r="G186" s="157">
        <f xmlns="http://schemas.openxmlformats.org/spreadsheetml/2006/main" t="shared" si="9"/>
        <v xmlns="http://schemas.openxmlformats.org/spreadsheetml/2006/main">370.81113485586025</v>
      </c>
      <c xmlns="http://schemas.openxmlformats.org/spreadsheetml/2006/main" r="H186" s="123">
        <v xmlns="http://schemas.openxmlformats.org/spreadsheetml/2006/main">220</v>
      </c>
      <c xmlns="http://schemas.openxmlformats.org/spreadsheetml/2006/main" r="I186" s="125">
        <f xmlns="http://schemas.openxmlformats.org/spreadsheetml/2006/main" t="shared" si="11"/>
        <v xmlns="http://schemas.openxmlformats.org/spreadsheetml/2006/main">150.81113485586025</v>
      </c>
    </row>
    <row xmlns:x14ac="http://schemas.microsoft.com/office/spreadsheetml/2009/9/ac" xmlns="http://schemas.openxmlformats.org/spreadsheetml/2006/main" r="187" spans="1:9" ht="12" customHeight="1" x14ac:dyDescent="0.2">
      <c xmlns="http://schemas.openxmlformats.org/spreadsheetml/2006/main" r="A187" s="121" t="s">
        <v xmlns="http://schemas.openxmlformats.org/spreadsheetml/2006/main">1343</v>
      </c>
      <c xmlns="http://schemas.openxmlformats.org/spreadsheetml/2006/main" r="B187" s="122" t="s">
        <v xmlns="http://schemas.openxmlformats.org/spreadsheetml/2006/main">1344</v>
      </c>
      <c xmlns="http://schemas.openxmlformats.org/spreadsheetml/2006/main" r="C187" s="122" t="s">
        <v xmlns="http://schemas.openxmlformats.org/spreadsheetml/2006/main">1345</v>
      </c>
      <c xmlns="http://schemas.openxmlformats.org/spreadsheetml/2006/main" r="D187" s="155">
        <v xmlns="http://schemas.openxmlformats.org/spreadsheetml/2006/main">2E-3</v>
      </c>
      <c xmlns="http://schemas.openxmlformats.org/spreadsheetml/2006/main" r="E187" s="155">
        <f xmlns="http://schemas.openxmlformats.org/spreadsheetml/2006/main" t="shared" si="10"/>
        <v xmlns="http://schemas.openxmlformats.org/spreadsheetml/2006/main">2.0032874460653377E-3</v>
      </c>
      <c xmlns="http://schemas.openxmlformats.org/spreadsheetml/2006/main" r="F187" s="156">
        <f xmlns="http://schemas.openxmlformats.org/spreadsheetml/2006/main" t="shared" si="8"/>
        <v xmlns="http://schemas.openxmlformats.org/spreadsheetml/2006/main">370.81113485586025</v>
      </c>
      <c xmlns="http://schemas.openxmlformats.org/spreadsheetml/2006/main" r="G187" s="157">
        <f xmlns="http://schemas.openxmlformats.org/spreadsheetml/2006/main" t="shared" si="9"/>
        <v xmlns="http://schemas.openxmlformats.org/spreadsheetml/2006/main">123.60371161862008</v>
      </c>
      <c xmlns="http://schemas.openxmlformats.org/spreadsheetml/2006/main" r="H187" s="123">
        <v xmlns="http://schemas.openxmlformats.org/spreadsheetml/2006/main">165</v>
      </c>
      <c xmlns="http://schemas.openxmlformats.org/spreadsheetml/2006/main" r="I187" s="125">
        <f xmlns="http://schemas.openxmlformats.org/spreadsheetml/2006/main" t="shared" si="11"/>
        <v xmlns="http://schemas.openxmlformats.org/spreadsheetml/2006/main">-41.396288381379918</v>
      </c>
    </row>
    <row xmlns:x14ac="http://schemas.microsoft.com/office/spreadsheetml/2009/9/ac" xmlns="http://schemas.openxmlformats.org/spreadsheetml/2006/main" r="188" spans="1:9" ht="12" customHeight="1" x14ac:dyDescent="0.2">
      <c xmlns="http://schemas.openxmlformats.org/spreadsheetml/2006/main" r="A188" s="131" t="s">
        <v xmlns="http://schemas.openxmlformats.org/spreadsheetml/2006/main">1346</v>
      </c>
      <c xmlns="http://schemas.openxmlformats.org/spreadsheetml/2006/main" r="B188" s="131" t="s">
        <v xmlns="http://schemas.openxmlformats.org/spreadsheetml/2006/main">1347</v>
      </c>
      <c xmlns="http://schemas.openxmlformats.org/spreadsheetml/2006/main" r="C188" s="131" t="s">
        <v xmlns="http://schemas.openxmlformats.org/spreadsheetml/2006/main">1348</v>
      </c>
      <c xmlns="http://schemas.openxmlformats.org/spreadsheetml/2006/main" r="D188" s="158">
        <f xmlns="http://schemas.openxmlformats.org/spreadsheetml/2006/main">SUM(D9:D187)</f>
        <v xmlns="http://schemas.openxmlformats.org/spreadsheetml/2006/main">99.872000000000014</v>
      </c>
      <c xmlns="http://schemas.openxmlformats.org/spreadsheetml/2006/main" r="E188" s="158">
        <f xmlns="http://schemas.openxmlformats.org/spreadsheetml/2006/main">SUM(E9:E187)</f>
        <v xmlns="http://schemas.openxmlformats.org/spreadsheetml/2006/main">99.999999999999858</v>
      </c>
      <c xmlns="http://schemas.openxmlformats.org/spreadsheetml/2006/main" r="F188" s="132">
        <f xmlns="http://schemas.openxmlformats.org/spreadsheetml/2006/main">SUM(F9:F187)</f>
        <v xmlns="http://schemas.openxmlformats.org/spreadsheetml/2006/main">18510131.213779211</v>
      </c>
      <c xmlns="http://schemas.openxmlformats.org/spreadsheetml/2006/main" r="G188" s="132">
        <f xmlns="http://schemas.openxmlformats.org/spreadsheetml/2006/main">SUM(G9:G187)</f>
        <v xmlns="http://schemas.openxmlformats.org/spreadsheetml/2006/main">6170043.7379264031</v>
      </c>
      <c xmlns="http://schemas.openxmlformats.org/spreadsheetml/2006/main" r="H188" s="132">
        <f xmlns="http://schemas.openxmlformats.org/spreadsheetml/2006/main">SUM(H9:H187)</f>
        <v xmlns="http://schemas.openxmlformats.org/spreadsheetml/2006/main">5474346</v>
      </c>
      <c xmlns="http://schemas.openxmlformats.org/spreadsheetml/2006/main" r="I188" s="133">
        <f xmlns="http://schemas.openxmlformats.org/spreadsheetml/2006/main" t="shared" si="11"/>
        <v xmlns="http://schemas.openxmlformats.org/spreadsheetml/2006/main">695697.73792640306</v>
      </c>
    </row>
    <row xmlns:x14ac="http://schemas.microsoft.com/office/spreadsheetml/2009/9/ac" xmlns="http://schemas.openxmlformats.org/spreadsheetml/2006/main" r="189" spans="1:9" x14ac:dyDescent="0.2">
      <c xmlns="http://schemas.openxmlformats.org/spreadsheetml/2006/main" r="F189" s="159"/>
      <c xmlns="http://schemas.openxmlformats.org/spreadsheetml/2006/main" r="G189" s="134"/>
    </row>
    <row xmlns:x14ac="http://schemas.microsoft.com/office/spreadsheetml/2009/9/ac" xmlns="http://schemas.openxmlformats.org/spreadsheetml/2006/main" r="190" spans="1:9" x14ac:dyDescent="0.2">
      <c xmlns="http://schemas.openxmlformats.org/spreadsheetml/2006/main" r="A190" s="135"/>
      <c xmlns="http://schemas.openxmlformats.org/spreadsheetml/2006/main" r="F190" s="159"/>
      <c xmlns="http://schemas.openxmlformats.org/spreadsheetml/2006/main" r="G190" s="159"/>
    </row>
    <row xmlns:x14ac="http://schemas.microsoft.com/office/spreadsheetml/2009/9/ac" xmlns="http://schemas.openxmlformats.org/spreadsheetml/2006/main" r="191" spans="1:9" x14ac:dyDescent="0.2">
      <c xmlns="http://schemas.openxmlformats.org/spreadsheetml/2006/main" r="A191" s="136" t="s">
        <v xmlns="http://schemas.openxmlformats.org/spreadsheetml/2006/main">1349</v>
      </c>
      <c xmlns="http://schemas.openxmlformats.org/spreadsheetml/2006/main" r="D191" s="137"/>
    </row>
    <row xmlns:x14ac="http://schemas.microsoft.com/office/spreadsheetml/2009/9/ac" xmlns="http://schemas.openxmlformats.org/spreadsheetml/2006/main" r="192" spans="1:9" x14ac:dyDescent="0.2">
      <c xmlns="http://schemas.openxmlformats.org/spreadsheetml/2006/main" r="A192" s="138">
        <v xmlns="http://schemas.openxmlformats.org/spreadsheetml/2006/main">2014</v>
      </c>
      <c xmlns="http://schemas.openxmlformats.org/spreadsheetml/2006/main" r="D192" s="152">
        <f xmlns="http://schemas.openxmlformats.org/spreadsheetml/2006/main">'CTL budget'!H133</f>
        <v xmlns="http://schemas.openxmlformats.org/spreadsheetml/2006/main">5836735.2120000003</v>
      </c>
      <c xmlns="http://schemas.openxmlformats.org/spreadsheetml/2006/main" r="E192" s="152"/>
      <c xmlns="http://schemas.openxmlformats.org/spreadsheetml/2006/main" r="G192" s="175" t="s">
        <v xmlns="http://schemas.openxmlformats.org/spreadsheetml/2006/main">1350</v>
      </c>
    </row>
    <row xmlns:x14ac="http://schemas.microsoft.com/office/spreadsheetml/2009/9/ac" xmlns="http://schemas.openxmlformats.org/spreadsheetml/2006/main" r="193" spans="1:7" x14ac:dyDescent="0.2">
      <c xmlns="http://schemas.openxmlformats.org/spreadsheetml/2006/main" r="A193" s="138">
        <v xmlns="http://schemas.openxmlformats.org/spreadsheetml/2006/main">2015</v>
      </c>
      <c xmlns="http://schemas.openxmlformats.org/spreadsheetml/2006/main" r="D193" s="152">
        <f xmlns="http://schemas.openxmlformats.org/spreadsheetml/2006/main">'CTL budget'!K133</f>
        <v xmlns="http://schemas.openxmlformats.org/spreadsheetml/2006/main">6018089.0204799995</v>
      </c>
      <c xmlns="http://schemas.openxmlformats.org/spreadsheetml/2006/main" r="E193" s="152"/>
      <c xmlns="http://schemas.openxmlformats.org/spreadsheetml/2006/main" r="F193" s="173">
        <f xmlns="http://schemas.openxmlformats.org/spreadsheetml/2006/main">D193*0.025</f>
        <v xmlns="http://schemas.openxmlformats.org/spreadsheetml/2006/main">150452.225512</v>
      </c>
      <c xmlns="http://schemas.openxmlformats.org/spreadsheetml/2006/main" r="G193" s="173">
        <f xmlns="http://schemas.openxmlformats.org/spreadsheetml/2006/main">F193/12*6</f>
        <v xmlns="http://schemas.openxmlformats.org/spreadsheetml/2006/main">75226.112756000002</v>
      </c>
    </row>
    <row xmlns:x14ac="http://schemas.microsoft.com/office/spreadsheetml/2009/9/ac" xmlns="http://schemas.openxmlformats.org/spreadsheetml/2006/main" r="194" spans="1:7" x14ac:dyDescent="0.2">
      <c xmlns="http://schemas.openxmlformats.org/spreadsheetml/2006/main" r="A194" s="139">
        <v xmlns="http://schemas.openxmlformats.org/spreadsheetml/2006/main">2016</v>
      </c>
      <c xmlns="http://schemas.openxmlformats.org/spreadsheetml/2006/main" r="D194" s="152">
        <f xmlns="http://schemas.openxmlformats.org/spreadsheetml/2006/main">'CTL budget'!L133</f>
        <v xmlns="http://schemas.openxmlformats.org/spreadsheetml/2006/main">6655306.9812991992</v>
      </c>
      <c xmlns="http://schemas.openxmlformats.org/spreadsheetml/2006/main" r="E194" s="152"/>
    </row>
    <row xmlns:x14ac="http://schemas.microsoft.com/office/spreadsheetml/2009/9/ac" xmlns="http://schemas.openxmlformats.org/spreadsheetml/2006/main" r="195" spans="1:7" x14ac:dyDescent="0.2">
      <c xmlns="http://schemas.openxmlformats.org/spreadsheetml/2006/main" r="A195" s="140" t="s">
        <v xmlns="http://schemas.openxmlformats.org/spreadsheetml/2006/main">1351</v>
      </c>
      <c xmlns="http://schemas.openxmlformats.org/spreadsheetml/2006/main" r="D195" s="153">
        <f xmlns="http://schemas.openxmlformats.org/spreadsheetml/2006/main">SUM(D192:D194)</f>
        <v xmlns="http://schemas.openxmlformats.org/spreadsheetml/2006/main">18510131.2137792</v>
      </c>
      <c xmlns="http://schemas.openxmlformats.org/spreadsheetml/2006/main" r="E195" s="152"/>
    </row>
    <row xmlns:x14ac="http://schemas.microsoft.com/office/spreadsheetml/2009/9/ac" xmlns="http://schemas.openxmlformats.org/spreadsheetml/2006/main" r="196" spans="1:7" x14ac:dyDescent="0.2">
      <c xmlns="http://schemas.openxmlformats.org/spreadsheetml/2006/main" r="A196" s="141"/>
      <c xmlns="http://schemas.openxmlformats.org/spreadsheetml/2006/main" r="D196" s="142"/>
    </row>
    <row xmlns:x14ac="http://schemas.microsoft.com/office/spreadsheetml/2009/9/ac" xmlns="http://schemas.openxmlformats.org/spreadsheetml/2006/main" r="198" spans="1:7" ht="26.25" customHeight="1" x14ac:dyDescent="0.2">
      <c xmlns="http://schemas.openxmlformats.org/spreadsheetml/2006/main" r="A198" s="314" t="s">
        <v xmlns="http://schemas.openxmlformats.org/spreadsheetml/2006/main">1352</v>
      </c>
      <c xmlns="http://schemas.openxmlformats.org/spreadsheetml/2006/main" r="B198" s="314"/>
      <c xmlns="http://schemas.openxmlformats.org/spreadsheetml/2006/main" r="C198" s="314"/>
      <c xmlns="http://schemas.openxmlformats.org/spreadsheetml/2006/main" r="D198" s="314"/>
      <c xmlns="http://schemas.openxmlformats.org/spreadsheetml/2006/main" r="E198" s="314"/>
      <c xmlns="http://schemas.openxmlformats.org/spreadsheetml/2006/main" r="F198" s="314"/>
      <c xmlns="http://schemas.openxmlformats.org/spreadsheetml/2006/main" r="G198" s="314"/>
    </row>
    <row xmlns:x14ac="http://schemas.microsoft.com/office/spreadsheetml/2009/9/ac" xmlns="http://schemas.openxmlformats.org/spreadsheetml/2006/main" r="201" spans="1:7" x14ac:dyDescent="0.2">
      <c xmlns="http://schemas.openxmlformats.org/spreadsheetml/2006/main" r="A201" s="161"/>
    </row>
  </sheetData>
  <mergeCells xmlns="http://schemas.openxmlformats.org/spreadsheetml/2006/main" count="5">
    <mergeCell xmlns="http://schemas.openxmlformats.org/spreadsheetml/2006/main" ref="A198:G198"/>
    <mergeCell xmlns="http://schemas.openxmlformats.org/spreadsheetml/2006/main" ref="A6:G6"/>
    <mergeCell xmlns="http://schemas.openxmlformats.org/spreadsheetml/2006/main" ref="A3:I3"/>
    <mergeCell xmlns="http://schemas.openxmlformats.org/spreadsheetml/2006/main" ref="A4:I4"/>
    <mergeCell xmlns="http://schemas.openxmlformats.org/spreadsheetml/2006/main" ref="A5:I5"/>
  </mergeCells>
  <phoneticPr xmlns="http://schemas.openxmlformats.org/spreadsheetml/2006/main" fontId="2" type="noConversion"/>
  <printOptions xmlns="http://schemas.openxmlformats.org/spreadsheetml/2006/main" horizontalCentered="1"/>
  <pageMargins xmlns="http://schemas.openxmlformats.org/spreadsheetml/2006/main" left="0" right="0" top="0.78740157480314965" bottom="0.59055118110236227" header="0.51181102362204722" footer="0.31496062992125984"/>
  <pageSetup xmlns:r="http://schemas.openxmlformats.org/officeDocument/2006/relationships" xmlns="http://schemas.openxmlformats.org/spreadsheetml/2006/main" paperSize="9" scale="85" orientation="portrait" r:id="rId1"/>
  <headerFooter xmlns="http://schemas.openxmlformats.org/spreadsheetml/2006/main" alignWithMargins="0">
    <oddFooter xmlns="http://schemas.openxmlformats.org/spreadsheetml/2006/main">&amp;CResolution Conf. 16.2, Annex 4 – p. &amp;P</oddFooter>
  </headerFooter>
  <legacyDrawing xmlns:r="http://schemas.openxmlformats.org/officeDocument/2006/relationships" xmlns="http://schemas.openxmlformats.org/spreadsheetml/2006/main"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xmlns="http://schemas.openxmlformats.org/spreadsheetml/2006/main" ref="A6:K26"/>
  <sheetViews xmlns="http://schemas.openxmlformats.org/spreadsheetml/2006/main">
    <sheetView xmlns="http://schemas.openxmlformats.org/spreadsheetml/2006/main" workbookViewId="0">
      <selection xmlns="http://schemas.openxmlformats.org/spreadsheetml/2006/main" activeCell="D41" sqref="D41"/>
    </sheetView>
  </sheetViews>
  <sheetFormatPr xmlns:x14ac="http://schemas.microsoft.com/office/spreadsheetml/2009/9/ac" xmlns="http://schemas.openxmlformats.org/spreadsheetml/2006/main" defaultRowHeight="12.75" x14ac:dyDescent="0.2"/>
  <cols xmlns="http://schemas.openxmlformats.org/spreadsheetml/2006/main">
    <col xmlns="http://schemas.openxmlformats.org/spreadsheetml/2006/main" min="1" max="1" width="5.140625" customWidth="1"/>
    <col xmlns="http://schemas.openxmlformats.org/spreadsheetml/2006/main" min="2" max="2" width="21.5703125" customWidth="1"/>
    <col xmlns="http://schemas.openxmlformats.org/spreadsheetml/2006/main" min="3" max="3" width="12" customWidth="1"/>
    <col xmlns="http://schemas.openxmlformats.org/spreadsheetml/2006/main" min="4" max="5" width="12.140625" customWidth="1"/>
    <col xmlns="http://schemas.openxmlformats.org/spreadsheetml/2006/main" min="6" max="6" width="12.28515625" customWidth="1"/>
    <col xmlns="http://schemas.openxmlformats.org/spreadsheetml/2006/main" min="7" max="7" width="5.28515625" customWidth="1"/>
    <col xmlns="http://schemas.openxmlformats.org/spreadsheetml/2006/main" min="8" max="11" width="11.28515625" bestFit="1" customWidth="1"/>
    <col xmlns="http://schemas.openxmlformats.org/spreadsheetml/2006/main" min="257" max="257" width="5.140625" customWidth="1"/>
    <col xmlns="http://schemas.openxmlformats.org/spreadsheetml/2006/main" min="258" max="258" width="26.140625" customWidth="1"/>
    <col xmlns="http://schemas.openxmlformats.org/spreadsheetml/2006/main" min="259" max="262" width="13.7109375" customWidth="1"/>
    <col xmlns="http://schemas.openxmlformats.org/spreadsheetml/2006/main" min="513" max="513" width="5.140625" customWidth="1"/>
    <col xmlns="http://schemas.openxmlformats.org/spreadsheetml/2006/main" min="514" max="514" width="26.140625" customWidth="1"/>
    <col xmlns="http://schemas.openxmlformats.org/spreadsheetml/2006/main" min="515" max="518" width="13.7109375" customWidth="1"/>
    <col xmlns="http://schemas.openxmlformats.org/spreadsheetml/2006/main" min="769" max="769" width="5.140625" customWidth="1"/>
    <col xmlns="http://schemas.openxmlformats.org/spreadsheetml/2006/main" min="770" max="770" width="26.140625" customWidth="1"/>
    <col xmlns="http://schemas.openxmlformats.org/spreadsheetml/2006/main" min="771" max="774" width="13.7109375" customWidth="1"/>
    <col xmlns="http://schemas.openxmlformats.org/spreadsheetml/2006/main" min="1025" max="1025" width="5.140625" customWidth="1"/>
    <col xmlns="http://schemas.openxmlformats.org/spreadsheetml/2006/main" min="1026" max="1026" width="26.140625" customWidth="1"/>
    <col xmlns="http://schemas.openxmlformats.org/spreadsheetml/2006/main" min="1027" max="1030" width="13.7109375" customWidth="1"/>
    <col xmlns="http://schemas.openxmlformats.org/spreadsheetml/2006/main" min="1281" max="1281" width="5.140625" customWidth="1"/>
    <col xmlns="http://schemas.openxmlformats.org/spreadsheetml/2006/main" min="1282" max="1282" width="26.140625" customWidth="1"/>
    <col xmlns="http://schemas.openxmlformats.org/spreadsheetml/2006/main" min="1283" max="1286" width="13.7109375" customWidth="1"/>
    <col xmlns="http://schemas.openxmlformats.org/spreadsheetml/2006/main" min="1537" max="1537" width="5.140625" customWidth="1"/>
    <col xmlns="http://schemas.openxmlformats.org/spreadsheetml/2006/main" min="1538" max="1538" width="26.140625" customWidth="1"/>
    <col xmlns="http://schemas.openxmlformats.org/spreadsheetml/2006/main" min="1539" max="1542" width="13.7109375" customWidth="1"/>
    <col xmlns="http://schemas.openxmlformats.org/spreadsheetml/2006/main" min="1793" max="1793" width="5.140625" customWidth="1"/>
    <col xmlns="http://schemas.openxmlformats.org/spreadsheetml/2006/main" min="1794" max="1794" width="26.140625" customWidth="1"/>
    <col xmlns="http://schemas.openxmlformats.org/spreadsheetml/2006/main" min="1795" max="1798" width="13.7109375" customWidth="1"/>
    <col xmlns="http://schemas.openxmlformats.org/spreadsheetml/2006/main" min="2049" max="2049" width="5.140625" customWidth="1"/>
    <col xmlns="http://schemas.openxmlformats.org/spreadsheetml/2006/main" min="2050" max="2050" width="26.140625" customWidth="1"/>
    <col xmlns="http://schemas.openxmlformats.org/spreadsheetml/2006/main" min="2051" max="2054" width="13.7109375" customWidth="1"/>
    <col xmlns="http://schemas.openxmlformats.org/spreadsheetml/2006/main" min="2305" max="2305" width="5.140625" customWidth="1"/>
    <col xmlns="http://schemas.openxmlformats.org/spreadsheetml/2006/main" min="2306" max="2306" width="26.140625" customWidth="1"/>
    <col xmlns="http://schemas.openxmlformats.org/spreadsheetml/2006/main" min="2307" max="2310" width="13.7109375" customWidth="1"/>
    <col xmlns="http://schemas.openxmlformats.org/spreadsheetml/2006/main" min="2561" max="2561" width="5.140625" customWidth="1"/>
    <col xmlns="http://schemas.openxmlformats.org/spreadsheetml/2006/main" min="2562" max="2562" width="26.140625" customWidth="1"/>
    <col xmlns="http://schemas.openxmlformats.org/spreadsheetml/2006/main" min="2563" max="2566" width="13.7109375" customWidth="1"/>
    <col xmlns="http://schemas.openxmlformats.org/spreadsheetml/2006/main" min="2817" max="2817" width="5.140625" customWidth="1"/>
    <col xmlns="http://schemas.openxmlformats.org/spreadsheetml/2006/main" min="2818" max="2818" width="26.140625" customWidth="1"/>
    <col xmlns="http://schemas.openxmlformats.org/spreadsheetml/2006/main" min="2819" max="2822" width="13.7109375" customWidth="1"/>
    <col xmlns="http://schemas.openxmlformats.org/spreadsheetml/2006/main" min="3073" max="3073" width="5.140625" customWidth="1"/>
    <col xmlns="http://schemas.openxmlformats.org/spreadsheetml/2006/main" min="3074" max="3074" width="26.140625" customWidth="1"/>
    <col xmlns="http://schemas.openxmlformats.org/spreadsheetml/2006/main" min="3075" max="3078" width="13.7109375" customWidth="1"/>
    <col xmlns="http://schemas.openxmlformats.org/spreadsheetml/2006/main" min="3329" max="3329" width="5.140625" customWidth="1"/>
    <col xmlns="http://schemas.openxmlformats.org/spreadsheetml/2006/main" min="3330" max="3330" width="26.140625" customWidth="1"/>
    <col xmlns="http://schemas.openxmlformats.org/spreadsheetml/2006/main" min="3331" max="3334" width="13.7109375" customWidth="1"/>
    <col xmlns="http://schemas.openxmlformats.org/spreadsheetml/2006/main" min="3585" max="3585" width="5.140625" customWidth="1"/>
    <col xmlns="http://schemas.openxmlformats.org/spreadsheetml/2006/main" min="3586" max="3586" width="26.140625" customWidth="1"/>
    <col xmlns="http://schemas.openxmlformats.org/spreadsheetml/2006/main" min="3587" max="3590" width="13.7109375" customWidth="1"/>
    <col xmlns="http://schemas.openxmlformats.org/spreadsheetml/2006/main" min="3841" max="3841" width="5.140625" customWidth="1"/>
    <col xmlns="http://schemas.openxmlformats.org/spreadsheetml/2006/main" min="3842" max="3842" width="26.140625" customWidth="1"/>
    <col xmlns="http://schemas.openxmlformats.org/spreadsheetml/2006/main" min="3843" max="3846" width="13.7109375" customWidth="1"/>
    <col xmlns="http://schemas.openxmlformats.org/spreadsheetml/2006/main" min="4097" max="4097" width="5.140625" customWidth="1"/>
    <col xmlns="http://schemas.openxmlformats.org/spreadsheetml/2006/main" min="4098" max="4098" width="26.140625" customWidth="1"/>
    <col xmlns="http://schemas.openxmlformats.org/spreadsheetml/2006/main" min="4099" max="4102" width="13.7109375" customWidth="1"/>
    <col xmlns="http://schemas.openxmlformats.org/spreadsheetml/2006/main" min="4353" max="4353" width="5.140625" customWidth="1"/>
    <col xmlns="http://schemas.openxmlformats.org/spreadsheetml/2006/main" min="4354" max="4354" width="26.140625" customWidth="1"/>
    <col xmlns="http://schemas.openxmlformats.org/spreadsheetml/2006/main" min="4355" max="4358" width="13.7109375" customWidth="1"/>
    <col xmlns="http://schemas.openxmlformats.org/spreadsheetml/2006/main" min="4609" max="4609" width="5.140625" customWidth="1"/>
    <col xmlns="http://schemas.openxmlformats.org/spreadsheetml/2006/main" min="4610" max="4610" width="26.140625" customWidth="1"/>
    <col xmlns="http://schemas.openxmlformats.org/spreadsheetml/2006/main" min="4611" max="4614" width="13.7109375" customWidth="1"/>
    <col xmlns="http://schemas.openxmlformats.org/spreadsheetml/2006/main" min="4865" max="4865" width="5.140625" customWidth="1"/>
    <col xmlns="http://schemas.openxmlformats.org/spreadsheetml/2006/main" min="4866" max="4866" width="26.140625" customWidth="1"/>
    <col xmlns="http://schemas.openxmlformats.org/spreadsheetml/2006/main" min="4867" max="4870" width="13.7109375" customWidth="1"/>
    <col xmlns="http://schemas.openxmlformats.org/spreadsheetml/2006/main" min="5121" max="5121" width="5.140625" customWidth="1"/>
    <col xmlns="http://schemas.openxmlformats.org/spreadsheetml/2006/main" min="5122" max="5122" width="26.140625" customWidth="1"/>
    <col xmlns="http://schemas.openxmlformats.org/spreadsheetml/2006/main" min="5123" max="5126" width="13.7109375" customWidth="1"/>
    <col xmlns="http://schemas.openxmlformats.org/spreadsheetml/2006/main" min="5377" max="5377" width="5.140625" customWidth="1"/>
    <col xmlns="http://schemas.openxmlformats.org/spreadsheetml/2006/main" min="5378" max="5378" width="26.140625" customWidth="1"/>
    <col xmlns="http://schemas.openxmlformats.org/spreadsheetml/2006/main" min="5379" max="5382" width="13.7109375" customWidth="1"/>
    <col xmlns="http://schemas.openxmlformats.org/spreadsheetml/2006/main" min="5633" max="5633" width="5.140625" customWidth="1"/>
    <col xmlns="http://schemas.openxmlformats.org/spreadsheetml/2006/main" min="5634" max="5634" width="26.140625" customWidth="1"/>
    <col xmlns="http://schemas.openxmlformats.org/spreadsheetml/2006/main" min="5635" max="5638" width="13.7109375" customWidth="1"/>
    <col xmlns="http://schemas.openxmlformats.org/spreadsheetml/2006/main" min="5889" max="5889" width="5.140625" customWidth="1"/>
    <col xmlns="http://schemas.openxmlformats.org/spreadsheetml/2006/main" min="5890" max="5890" width="26.140625" customWidth="1"/>
    <col xmlns="http://schemas.openxmlformats.org/spreadsheetml/2006/main" min="5891" max="5894" width="13.7109375" customWidth="1"/>
    <col xmlns="http://schemas.openxmlformats.org/spreadsheetml/2006/main" min="6145" max="6145" width="5.140625" customWidth="1"/>
    <col xmlns="http://schemas.openxmlformats.org/spreadsheetml/2006/main" min="6146" max="6146" width="26.140625" customWidth="1"/>
    <col xmlns="http://schemas.openxmlformats.org/spreadsheetml/2006/main" min="6147" max="6150" width="13.7109375" customWidth="1"/>
    <col xmlns="http://schemas.openxmlformats.org/spreadsheetml/2006/main" min="6401" max="6401" width="5.140625" customWidth="1"/>
    <col xmlns="http://schemas.openxmlformats.org/spreadsheetml/2006/main" min="6402" max="6402" width="26.140625" customWidth="1"/>
    <col xmlns="http://schemas.openxmlformats.org/spreadsheetml/2006/main" min="6403" max="6406" width="13.7109375" customWidth="1"/>
    <col xmlns="http://schemas.openxmlformats.org/spreadsheetml/2006/main" min="6657" max="6657" width="5.140625" customWidth="1"/>
    <col xmlns="http://schemas.openxmlformats.org/spreadsheetml/2006/main" min="6658" max="6658" width="26.140625" customWidth="1"/>
    <col xmlns="http://schemas.openxmlformats.org/spreadsheetml/2006/main" min="6659" max="6662" width="13.7109375" customWidth="1"/>
    <col xmlns="http://schemas.openxmlformats.org/spreadsheetml/2006/main" min="6913" max="6913" width="5.140625" customWidth="1"/>
    <col xmlns="http://schemas.openxmlformats.org/spreadsheetml/2006/main" min="6914" max="6914" width="26.140625" customWidth="1"/>
    <col xmlns="http://schemas.openxmlformats.org/spreadsheetml/2006/main" min="6915" max="6918" width="13.7109375" customWidth="1"/>
    <col xmlns="http://schemas.openxmlformats.org/spreadsheetml/2006/main" min="7169" max="7169" width="5.140625" customWidth="1"/>
    <col xmlns="http://schemas.openxmlformats.org/spreadsheetml/2006/main" min="7170" max="7170" width="26.140625" customWidth="1"/>
    <col xmlns="http://schemas.openxmlformats.org/spreadsheetml/2006/main" min="7171" max="7174" width="13.7109375" customWidth="1"/>
    <col xmlns="http://schemas.openxmlformats.org/spreadsheetml/2006/main" min="7425" max="7425" width="5.140625" customWidth="1"/>
    <col xmlns="http://schemas.openxmlformats.org/spreadsheetml/2006/main" min="7426" max="7426" width="26.140625" customWidth="1"/>
    <col xmlns="http://schemas.openxmlformats.org/spreadsheetml/2006/main" min="7427" max="7430" width="13.7109375" customWidth="1"/>
    <col xmlns="http://schemas.openxmlformats.org/spreadsheetml/2006/main" min="7681" max="7681" width="5.140625" customWidth="1"/>
    <col xmlns="http://schemas.openxmlformats.org/spreadsheetml/2006/main" min="7682" max="7682" width="26.140625" customWidth="1"/>
    <col xmlns="http://schemas.openxmlformats.org/spreadsheetml/2006/main" min="7683" max="7686" width="13.7109375" customWidth="1"/>
    <col xmlns="http://schemas.openxmlformats.org/spreadsheetml/2006/main" min="7937" max="7937" width="5.140625" customWidth="1"/>
    <col xmlns="http://schemas.openxmlformats.org/spreadsheetml/2006/main" min="7938" max="7938" width="26.140625" customWidth="1"/>
    <col xmlns="http://schemas.openxmlformats.org/spreadsheetml/2006/main" min="7939" max="7942" width="13.7109375" customWidth="1"/>
    <col xmlns="http://schemas.openxmlformats.org/spreadsheetml/2006/main" min="8193" max="8193" width="5.140625" customWidth="1"/>
    <col xmlns="http://schemas.openxmlformats.org/spreadsheetml/2006/main" min="8194" max="8194" width="26.140625" customWidth="1"/>
    <col xmlns="http://schemas.openxmlformats.org/spreadsheetml/2006/main" min="8195" max="8198" width="13.7109375" customWidth="1"/>
    <col xmlns="http://schemas.openxmlformats.org/spreadsheetml/2006/main" min="8449" max="8449" width="5.140625" customWidth="1"/>
    <col xmlns="http://schemas.openxmlformats.org/spreadsheetml/2006/main" min="8450" max="8450" width="26.140625" customWidth="1"/>
    <col xmlns="http://schemas.openxmlformats.org/spreadsheetml/2006/main" min="8451" max="8454" width="13.7109375" customWidth="1"/>
    <col xmlns="http://schemas.openxmlformats.org/spreadsheetml/2006/main" min="8705" max="8705" width="5.140625" customWidth="1"/>
    <col xmlns="http://schemas.openxmlformats.org/spreadsheetml/2006/main" min="8706" max="8706" width="26.140625" customWidth="1"/>
    <col xmlns="http://schemas.openxmlformats.org/spreadsheetml/2006/main" min="8707" max="8710" width="13.7109375" customWidth="1"/>
    <col xmlns="http://schemas.openxmlformats.org/spreadsheetml/2006/main" min="8961" max="8961" width="5.140625" customWidth="1"/>
    <col xmlns="http://schemas.openxmlformats.org/spreadsheetml/2006/main" min="8962" max="8962" width="26.140625" customWidth="1"/>
    <col xmlns="http://schemas.openxmlformats.org/spreadsheetml/2006/main" min="8963" max="8966" width="13.7109375" customWidth="1"/>
    <col xmlns="http://schemas.openxmlformats.org/spreadsheetml/2006/main" min="9217" max="9217" width="5.140625" customWidth="1"/>
    <col xmlns="http://schemas.openxmlformats.org/spreadsheetml/2006/main" min="9218" max="9218" width="26.140625" customWidth="1"/>
    <col xmlns="http://schemas.openxmlformats.org/spreadsheetml/2006/main" min="9219" max="9222" width="13.7109375" customWidth="1"/>
    <col xmlns="http://schemas.openxmlformats.org/spreadsheetml/2006/main" min="9473" max="9473" width="5.140625" customWidth="1"/>
    <col xmlns="http://schemas.openxmlformats.org/spreadsheetml/2006/main" min="9474" max="9474" width="26.140625" customWidth="1"/>
    <col xmlns="http://schemas.openxmlformats.org/spreadsheetml/2006/main" min="9475" max="9478" width="13.7109375" customWidth="1"/>
    <col xmlns="http://schemas.openxmlformats.org/spreadsheetml/2006/main" min="9729" max="9729" width="5.140625" customWidth="1"/>
    <col xmlns="http://schemas.openxmlformats.org/spreadsheetml/2006/main" min="9730" max="9730" width="26.140625" customWidth="1"/>
    <col xmlns="http://schemas.openxmlformats.org/spreadsheetml/2006/main" min="9731" max="9734" width="13.7109375" customWidth="1"/>
    <col xmlns="http://schemas.openxmlformats.org/spreadsheetml/2006/main" min="9985" max="9985" width="5.140625" customWidth="1"/>
    <col xmlns="http://schemas.openxmlformats.org/spreadsheetml/2006/main" min="9986" max="9986" width="26.140625" customWidth="1"/>
    <col xmlns="http://schemas.openxmlformats.org/spreadsheetml/2006/main" min="9987" max="9990" width="13.7109375" customWidth="1"/>
    <col xmlns="http://schemas.openxmlformats.org/spreadsheetml/2006/main" min="10241" max="10241" width="5.140625" customWidth="1"/>
    <col xmlns="http://schemas.openxmlformats.org/spreadsheetml/2006/main" min="10242" max="10242" width="26.140625" customWidth="1"/>
    <col xmlns="http://schemas.openxmlformats.org/spreadsheetml/2006/main" min="10243" max="10246" width="13.7109375" customWidth="1"/>
    <col xmlns="http://schemas.openxmlformats.org/spreadsheetml/2006/main" min="10497" max="10497" width="5.140625" customWidth="1"/>
    <col xmlns="http://schemas.openxmlformats.org/spreadsheetml/2006/main" min="10498" max="10498" width="26.140625" customWidth="1"/>
    <col xmlns="http://schemas.openxmlformats.org/spreadsheetml/2006/main" min="10499" max="10502" width="13.7109375" customWidth="1"/>
    <col xmlns="http://schemas.openxmlformats.org/spreadsheetml/2006/main" min="10753" max="10753" width="5.140625" customWidth="1"/>
    <col xmlns="http://schemas.openxmlformats.org/spreadsheetml/2006/main" min="10754" max="10754" width="26.140625" customWidth="1"/>
    <col xmlns="http://schemas.openxmlformats.org/spreadsheetml/2006/main" min="10755" max="10758" width="13.7109375" customWidth="1"/>
    <col xmlns="http://schemas.openxmlformats.org/spreadsheetml/2006/main" min="11009" max="11009" width="5.140625" customWidth="1"/>
    <col xmlns="http://schemas.openxmlformats.org/spreadsheetml/2006/main" min="11010" max="11010" width="26.140625" customWidth="1"/>
    <col xmlns="http://schemas.openxmlformats.org/spreadsheetml/2006/main" min="11011" max="11014" width="13.7109375" customWidth="1"/>
    <col xmlns="http://schemas.openxmlformats.org/spreadsheetml/2006/main" min="11265" max="11265" width="5.140625" customWidth="1"/>
    <col xmlns="http://schemas.openxmlformats.org/spreadsheetml/2006/main" min="11266" max="11266" width="26.140625" customWidth="1"/>
    <col xmlns="http://schemas.openxmlformats.org/spreadsheetml/2006/main" min="11267" max="11270" width="13.7109375" customWidth="1"/>
    <col xmlns="http://schemas.openxmlformats.org/spreadsheetml/2006/main" min="11521" max="11521" width="5.140625" customWidth="1"/>
    <col xmlns="http://schemas.openxmlformats.org/spreadsheetml/2006/main" min="11522" max="11522" width="26.140625" customWidth="1"/>
    <col xmlns="http://schemas.openxmlformats.org/spreadsheetml/2006/main" min="11523" max="11526" width="13.7109375" customWidth="1"/>
    <col xmlns="http://schemas.openxmlformats.org/spreadsheetml/2006/main" min="11777" max="11777" width="5.140625" customWidth="1"/>
    <col xmlns="http://schemas.openxmlformats.org/spreadsheetml/2006/main" min="11778" max="11778" width="26.140625" customWidth="1"/>
    <col xmlns="http://schemas.openxmlformats.org/spreadsheetml/2006/main" min="11779" max="11782" width="13.7109375" customWidth="1"/>
    <col xmlns="http://schemas.openxmlformats.org/spreadsheetml/2006/main" min="12033" max="12033" width="5.140625" customWidth="1"/>
    <col xmlns="http://schemas.openxmlformats.org/spreadsheetml/2006/main" min="12034" max="12034" width="26.140625" customWidth="1"/>
    <col xmlns="http://schemas.openxmlformats.org/spreadsheetml/2006/main" min="12035" max="12038" width="13.7109375" customWidth="1"/>
    <col xmlns="http://schemas.openxmlformats.org/spreadsheetml/2006/main" min="12289" max="12289" width="5.140625" customWidth="1"/>
    <col xmlns="http://schemas.openxmlformats.org/spreadsheetml/2006/main" min="12290" max="12290" width="26.140625" customWidth="1"/>
    <col xmlns="http://schemas.openxmlformats.org/spreadsheetml/2006/main" min="12291" max="12294" width="13.7109375" customWidth="1"/>
    <col xmlns="http://schemas.openxmlformats.org/spreadsheetml/2006/main" min="12545" max="12545" width="5.140625" customWidth="1"/>
    <col xmlns="http://schemas.openxmlformats.org/spreadsheetml/2006/main" min="12546" max="12546" width="26.140625" customWidth="1"/>
    <col xmlns="http://schemas.openxmlformats.org/spreadsheetml/2006/main" min="12547" max="12550" width="13.7109375" customWidth="1"/>
    <col xmlns="http://schemas.openxmlformats.org/spreadsheetml/2006/main" min="12801" max="12801" width="5.140625" customWidth="1"/>
    <col xmlns="http://schemas.openxmlformats.org/spreadsheetml/2006/main" min="12802" max="12802" width="26.140625" customWidth="1"/>
    <col xmlns="http://schemas.openxmlformats.org/spreadsheetml/2006/main" min="12803" max="12806" width="13.7109375" customWidth="1"/>
    <col xmlns="http://schemas.openxmlformats.org/spreadsheetml/2006/main" min="13057" max="13057" width="5.140625" customWidth="1"/>
    <col xmlns="http://schemas.openxmlformats.org/spreadsheetml/2006/main" min="13058" max="13058" width="26.140625" customWidth="1"/>
    <col xmlns="http://schemas.openxmlformats.org/spreadsheetml/2006/main" min="13059" max="13062" width="13.7109375" customWidth="1"/>
    <col xmlns="http://schemas.openxmlformats.org/spreadsheetml/2006/main" min="13313" max="13313" width="5.140625" customWidth="1"/>
    <col xmlns="http://schemas.openxmlformats.org/spreadsheetml/2006/main" min="13314" max="13314" width="26.140625" customWidth="1"/>
    <col xmlns="http://schemas.openxmlformats.org/spreadsheetml/2006/main" min="13315" max="13318" width="13.7109375" customWidth="1"/>
    <col xmlns="http://schemas.openxmlformats.org/spreadsheetml/2006/main" min="13569" max="13569" width="5.140625" customWidth="1"/>
    <col xmlns="http://schemas.openxmlformats.org/spreadsheetml/2006/main" min="13570" max="13570" width="26.140625" customWidth="1"/>
    <col xmlns="http://schemas.openxmlformats.org/spreadsheetml/2006/main" min="13571" max="13574" width="13.7109375" customWidth="1"/>
    <col xmlns="http://schemas.openxmlformats.org/spreadsheetml/2006/main" min="13825" max="13825" width="5.140625" customWidth="1"/>
    <col xmlns="http://schemas.openxmlformats.org/spreadsheetml/2006/main" min="13826" max="13826" width="26.140625" customWidth="1"/>
    <col xmlns="http://schemas.openxmlformats.org/spreadsheetml/2006/main" min="13827" max="13830" width="13.7109375" customWidth="1"/>
    <col xmlns="http://schemas.openxmlformats.org/spreadsheetml/2006/main" min="14081" max="14081" width="5.140625" customWidth="1"/>
    <col xmlns="http://schemas.openxmlformats.org/spreadsheetml/2006/main" min="14082" max="14082" width="26.140625" customWidth="1"/>
    <col xmlns="http://schemas.openxmlformats.org/spreadsheetml/2006/main" min="14083" max="14086" width="13.7109375" customWidth="1"/>
    <col xmlns="http://schemas.openxmlformats.org/spreadsheetml/2006/main" min="14337" max="14337" width="5.140625" customWidth="1"/>
    <col xmlns="http://schemas.openxmlformats.org/spreadsheetml/2006/main" min="14338" max="14338" width="26.140625" customWidth="1"/>
    <col xmlns="http://schemas.openxmlformats.org/spreadsheetml/2006/main" min="14339" max="14342" width="13.7109375" customWidth="1"/>
    <col xmlns="http://schemas.openxmlformats.org/spreadsheetml/2006/main" min="14593" max="14593" width="5.140625" customWidth="1"/>
    <col xmlns="http://schemas.openxmlformats.org/spreadsheetml/2006/main" min="14594" max="14594" width="26.140625" customWidth="1"/>
    <col xmlns="http://schemas.openxmlformats.org/spreadsheetml/2006/main" min="14595" max="14598" width="13.7109375" customWidth="1"/>
    <col xmlns="http://schemas.openxmlformats.org/spreadsheetml/2006/main" min="14849" max="14849" width="5.140625" customWidth="1"/>
    <col xmlns="http://schemas.openxmlformats.org/spreadsheetml/2006/main" min="14850" max="14850" width="26.140625" customWidth="1"/>
    <col xmlns="http://schemas.openxmlformats.org/spreadsheetml/2006/main" min="14851" max="14854" width="13.7109375" customWidth="1"/>
    <col xmlns="http://schemas.openxmlformats.org/spreadsheetml/2006/main" min="15105" max="15105" width="5.140625" customWidth="1"/>
    <col xmlns="http://schemas.openxmlformats.org/spreadsheetml/2006/main" min="15106" max="15106" width="26.140625" customWidth="1"/>
    <col xmlns="http://schemas.openxmlformats.org/spreadsheetml/2006/main" min="15107" max="15110" width="13.7109375" customWidth="1"/>
    <col xmlns="http://schemas.openxmlformats.org/spreadsheetml/2006/main" min="15361" max="15361" width="5.140625" customWidth="1"/>
    <col xmlns="http://schemas.openxmlformats.org/spreadsheetml/2006/main" min="15362" max="15362" width="26.140625" customWidth="1"/>
    <col xmlns="http://schemas.openxmlformats.org/spreadsheetml/2006/main" min="15363" max="15366" width="13.7109375" customWidth="1"/>
    <col xmlns="http://schemas.openxmlformats.org/spreadsheetml/2006/main" min="15617" max="15617" width="5.140625" customWidth="1"/>
    <col xmlns="http://schemas.openxmlformats.org/spreadsheetml/2006/main" min="15618" max="15618" width="26.140625" customWidth="1"/>
    <col xmlns="http://schemas.openxmlformats.org/spreadsheetml/2006/main" min="15619" max="15622" width="13.7109375" customWidth="1"/>
    <col xmlns="http://schemas.openxmlformats.org/spreadsheetml/2006/main" min="15873" max="15873" width="5.140625" customWidth="1"/>
    <col xmlns="http://schemas.openxmlformats.org/spreadsheetml/2006/main" min="15874" max="15874" width="26.140625" customWidth="1"/>
    <col xmlns="http://schemas.openxmlformats.org/spreadsheetml/2006/main" min="15875" max="15878" width="13.7109375" customWidth="1"/>
    <col xmlns="http://schemas.openxmlformats.org/spreadsheetml/2006/main" min="16129" max="16129" width="5.140625" customWidth="1"/>
    <col xmlns="http://schemas.openxmlformats.org/spreadsheetml/2006/main" min="16130" max="16130" width="26.140625" customWidth="1"/>
    <col xmlns="http://schemas.openxmlformats.org/spreadsheetml/2006/main" min="16131" max="16134" width="13.7109375" customWidth="1"/>
  </cols>
  <sheetData xmlns="http://schemas.openxmlformats.org/spreadsheetml/2006/main">
    <row xmlns:x14ac="http://schemas.microsoft.com/office/spreadsheetml/2009/9/ac" xmlns="http://schemas.openxmlformats.org/spreadsheetml/2006/main" r="6" spans="1:11" x14ac:dyDescent="0.2">
      <c xmlns="http://schemas.openxmlformats.org/spreadsheetml/2006/main" r="A6" s="303" t="s">
        <v xmlns="http://schemas.openxmlformats.org/spreadsheetml/2006/main">1353</v>
      </c>
      <c xmlns="http://schemas.openxmlformats.org/spreadsheetml/2006/main" r="B6" s="303"/>
      <c xmlns="http://schemas.openxmlformats.org/spreadsheetml/2006/main" r="C6" s="303"/>
      <c xmlns="http://schemas.openxmlformats.org/spreadsheetml/2006/main" r="D6" s="303"/>
      <c xmlns="http://schemas.openxmlformats.org/spreadsheetml/2006/main" r="E6" s="303"/>
      <c xmlns="http://schemas.openxmlformats.org/spreadsheetml/2006/main" r="F6" s="303"/>
    </row>
    <row xmlns:x14ac="http://schemas.microsoft.com/office/spreadsheetml/2009/9/ac" xmlns="http://schemas.openxmlformats.org/spreadsheetml/2006/main" r="7" spans="1:11" x14ac:dyDescent="0.2">
      <c xmlns="http://schemas.openxmlformats.org/spreadsheetml/2006/main" r="A7" s="177"/>
      <c xmlns="http://schemas.openxmlformats.org/spreadsheetml/2006/main" r="B7" s="177"/>
      <c xmlns="http://schemas.openxmlformats.org/spreadsheetml/2006/main" r="C7" s="177"/>
      <c xmlns="http://schemas.openxmlformats.org/spreadsheetml/2006/main" r="D7" s="177"/>
      <c xmlns="http://schemas.openxmlformats.org/spreadsheetml/2006/main" r="E7" s="177"/>
    </row>
    <row xmlns:x14ac="http://schemas.microsoft.com/office/spreadsheetml/2009/9/ac" xmlns="http://schemas.openxmlformats.org/spreadsheetml/2006/main" r="8" spans="1:11" x14ac:dyDescent="0.2">
      <c xmlns="http://schemas.openxmlformats.org/spreadsheetml/2006/main" r="A8" s="317" t="s">
        <v xmlns="http://schemas.openxmlformats.org/spreadsheetml/2006/main">1354</v>
      </c>
      <c xmlns="http://schemas.openxmlformats.org/spreadsheetml/2006/main" r="B8" s="317"/>
      <c xmlns="http://schemas.openxmlformats.org/spreadsheetml/2006/main" r="C8" s="190" t="s">
        <v xmlns="http://schemas.openxmlformats.org/spreadsheetml/2006/main">1355</v>
      </c>
      <c xmlns="http://schemas.openxmlformats.org/spreadsheetml/2006/main" r="D8" s="191" t="s">
        <v xmlns="http://schemas.openxmlformats.org/spreadsheetml/2006/main">1356</v>
      </c>
      <c xmlns="http://schemas.openxmlformats.org/spreadsheetml/2006/main" r="E8" s="191" t="s">
        <v xmlns="http://schemas.openxmlformats.org/spreadsheetml/2006/main">1357</v>
      </c>
      <c xmlns="http://schemas.openxmlformats.org/spreadsheetml/2006/main" r="F8" s="191" t="s">
        <v xmlns="http://schemas.openxmlformats.org/spreadsheetml/2006/main">1358</v>
      </c>
      <c xmlns="http://schemas.openxmlformats.org/spreadsheetml/2006/main" r="H8" s="210" t="s">
        <v xmlns="http://schemas.openxmlformats.org/spreadsheetml/2006/main">1359</v>
      </c>
      <c xmlns="http://schemas.openxmlformats.org/spreadsheetml/2006/main" r="I8" s="210" t="s">
        <v xmlns="http://schemas.openxmlformats.org/spreadsheetml/2006/main">1360</v>
      </c>
      <c xmlns="http://schemas.openxmlformats.org/spreadsheetml/2006/main" r="J8" s="210" t="s">
        <v xmlns="http://schemas.openxmlformats.org/spreadsheetml/2006/main">1361</v>
      </c>
      <c xmlns="http://schemas.openxmlformats.org/spreadsheetml/2006/main" r="K8" s="210" t="s">
        <v xmlns="http://schemas.openxmlformats.org/spreadsheetml/2006/main">1362</v>
      </c>
    </row>
    <row xmlns:x14ac="http://schemas.microsoft.com/office/spreadsheetml/2009/9/ac" xmlns="http://schemas.openxmlformats.org/spreadsheetml/2006/main" r="9" spans="1:11" x14ac:dyDescent="0.2">
      <c xmlns="http://schemas.openxmlformats.org/spreadsheetml/2006/main" r="A9" s="192"/>
      <c xmlns="http://schemas.openxmlformats.org/spreadsheetml/2006/main" r="B9" s="192"/>
      <c xmlns="http://schemas.openxmlformats.org/spreadsheetml/2006/main" r="C9" s="192"/>
      <c xmlns="http://schemas.openxmlformats.org/spreadsheetml/2006/main" r="D9" s="192"/>
      <c xmlns="http://schemas.openxmlformats.org/spreadsheetml/2006/main" r="E9" s="192"/>
      <c xmlns="http://schemas.openxmlformats.org/spreadsheetml/2006/main" r="F9" s="192"/>
    </row>
    <row xmlns:x14ac="http://schemas.microsoft.com/office/spreadsheetml/2009/9/ac" xmlns="http://schemas.openxmlformats.org/spreadsheetml/2006/main" r="10" spans="1:11" x14ac:dyDescent="0.2">
      <c xmlns="http://schemas.openxmlformats.org/spreadsheetml/2006/main" r="A10" s="193" t="s">
        <v xmlns="http://schemas.openxmlformats.org/spreadsheetml/2006/main">1363</v>
      </c>
      <c xmlns="http://schemas.openxmlformats.org/spreadsheetml/2006/main" r="B10" s="194" t="s">
        <v xmlns="http://schemas.openxmlformats.org/spreadsheetml/2006/main">1364</v>
      </c>
      <c xmlns="http://schemas.openxmlformats.org/spreadsheetml/2006/main" r="C10" s="194"/>
      <c xmlns="http://schemas.openxmlformats.org/spreadsheetml/2006/main" r="D10" s="194"/>
      <c xmlns="http://schemas.openxmlformats.org/spreadsheetml/2006/main" r="E10" s="194"/>
      <c xmlns="http://schemas.openxmlformats.org/spreadsheetml/2006/main" r="F10" s="194"/>
    </row>
    <row xmlns:x14ac="http://schemas.microsoft.com/office/spreadsheetml/2009/9/ac" xmlns="http://schemas.openxmlformats.org/spreadsheetml/2006/main" r="11" spans="1:11" x14ac:dyDescent="0.2">
      <c xmlns="http://schemas.openxmlformats.org/spreadsheetml/2006/main" r="A11" s="193"/>
      <c xmlns="http://schemas.openxmlformats.org/spreadsheetml/2006/main" r="B11" s="194" t="s">
        <v xmlns="http://schemas.openxmlformats.org/spreadsheetml/2006/main">1365</v>
      </c>
      <c xmlns="http://schemas.openxmlformats.org/spreadsheetml/2006/main" r="C11" s="195">
        <v xmlns="http://schemas.openxmlformats.org/spreadsheetml/2006/main">332160</v>
      </c>
      <c xmlns="http://schemas.openxmlformats.org/spreadsheetml/2006/main" r="D11" s="195">
        <f xmlns="http://schemas.openxmlformats.org/spreadsheetml/2006/main" t="shared" ref="D11:F16" si="0">C11*1.04</f>
        <v xmlns="http://schemas.openxmlformats.org/spreadsheetml/2006/main">345446.40000000002</v>
      </c>
      <c xmlns="http://schemas.openxmlformats.org/spreadsheetml/2006/main" r="E11" s="195">
        <f xmlns="http://schemas.openxmlformats.org/spreadsheetml/2006/main" t="shared" si="0"/>
        <v xmlns="http://schemas.openxmlformats.org/spreadsheetml/2006/main">359264.25600000005</v>
      </c>
      <c xmlns="http://schemas.openxmlformats.org/spreadsheetml/2006/main" r="F11" s="195">
        <f xmlns="http://schemas.openxmlformats.org/spreadsheetml/2006/main" t="shared" si="0"/>
        <v xmlns="http://schemas.openxmlformats.org/spreadsheetml/2006/main">373634.82624000008</v>
      </c>
      <c xmlns="http://schemas.openxmlformats.org/spreadsheetml/2006/main" r="H11" s="111">
        <f xmlns="http://schemas.openxmlformats.org/spreadsheetml/2006/main">341800-22040</f>
        <v xmlns="http://schemas.openxmlformats.org/spreadsheetml/2006/main">319760</v>
      </c>
      <c xmlns="http://schemas.openxmlformats.org/spreadsheetml/2006/main" r="I11" s="112">
        <f xmlns="http://schemas.openxmlformats.org/spreadsheetml/2006/main">H11*1.04</f>
        <v xmlns="http://schemas.openxmlformats.org/spreadsheetml/2006/main">332550.40000000002</v>
      </c>
      <c xmlns="http://schemas.openxmlformats.org/spreadsheetml/2006/main" r="J11" s="112">
        <f xmlns="http://schemas.openxmlformats.org/spreadsheetml/2006/main">I11*1.04</f>
        <v xmlns="http://schemas.openxmlformats.org/spreadsheetml/2006/main">345852.41600000003</v>
      </c>
      <c xmlns="http://schemas.openxmlformats.org/spreadsheetml/2006/main" r="K11" s="112">
        <f xmlns="http://schemas.openxmlformats.org/spreadsheetml/2006/main">J11*1.04</f>
        <v xmlns="http://schemas.openxmlformats.org/spreadsheetml/2006/main">359686.51264000003</v>
      </c>
    </row>
    <row xmlns:x14ac="http://schemas.microsoft.com/office/spreadsheetml/2009/9/ac" xmlns="http://schemas.openxmlformats.org/spreadsheetml/2006/main" r="12" spans="1:11" x14ac:dyDescent="0.2">
      <c xmlns="http://schemas.openxmlformats.org/spreadsheetml/2006/main" r="A12" s="194"/>
      <c xmlns="http://schemas.openxmlformats.org/spreadsheetml/2006/main" r="B12" s="194" t="s">
        <v xmlns="http://schemas.openxmlformats.org/spreadsheetml/2006/main">1366</v>
      </c>
      <c xmlns="http://schemas.openxmlformats.org/spreadsheetml/2006/main" r="C12" s="196">
        <f xmlns="http://schemas.openxmlformats.org/spreadsheetml/2006/main">326000-33200</f>
        <v xmlns="http://schemas.openxmlformats.org/spreadsheetml/2006/main">292800</v>
      </c>
      <c xmlns="http://schemas.openxmlformats.org/spreadsheetml/2006/main" r="D12" s="195">
        <f xmlns="http://schemas.openxmlformats.org/spreadsheetml/2006/main" t="shared" si="0"/>
        <v xmlns="http://schemas.openxmlformats.org/spreadsheetml/2006/main">304512</v>
      </c>
      <c xmlns="http://schemas.openxmlformats.org/spreadsheetml/2006/main" r="E12" s="195">
        <f xmlns="http://schemas.openxmlformats.org/spreadsheetml/2006/main" t="shared" si="0"/>
        <v xmlns="http://schemas.openxmlformats.org/spreadsheetml/2006/main">316692.48000000004</v>
      </c>
      <c xmlns="http://schemas.openxmlformats.org/spreadsheetml/2006/main" r="F12" s="195">
        <f xmlns="http://schemas.openxmlformats.org/spreadsheetml/2006/main" t="shared" si="0"/>
        <v xmlns="http://schemas.openxmlformats.org/spreadsheetml/2006/main">329360.17920000007</v>
      </c>
      <c xmlns="http://schemas.openxmlformats.org/spreadsheetml/2006/main" r="H12" s="111">
        <f xmlns="http://schemas.openxmlformats.org/spreadsheetml/2006/main">316400-32000</f>
        <v xmlns="http://schemas.openxmlformats.org/spreadsheetml/2006/main">284400</v>
      </c>
      <c xmlns="http://schemas.openxmlformats.org/spreadsheetml/2006/main" r="I12" s="112">
        <f xmlns="http://schemas.openxmlformats.org/spreadsheetml/2006/main" t="shared" ref="I12:K18" si="1">H12*1.04</f>
        <v xmlns="http://schemas.openxmlformats.org/spreadsheetml/2006/main">295776</v>
      </c>
      <c xmlns="http://schemas.openxmlformats.org/spreadsheetml/2006/main" r="J12" s="112">
        <f xmlns="http://schemas.openxmlformats.org/spreadsheetml/2006/main" t="shared" si="1"/>
        <v xmlns="http://schemas.openxmlformats.org/spreadsheetml/2006/main">307607.04000000004</v>
      </c>
      <c xmlns="http://schemas.openxmlformats.org/spreadsheetml/2006/main" r="K12" s="112">
        <f xmlns="http://schemas.openxmlformats.org/spreadsheetml/2006/main" t="shared" si="1"/>
        <v xmlns="http://schemas.openxmlformats.org/spreadsheetml/2006/main">319911.32160000002</v>
      </c>
    </row>
    <row xmlns:x14ac="http://schemas.microsoft.com/office/spreadsheetml/2009/9/ac" xmlns="http://schemas.openxmlformats.org/spreadsheetml/2006/main" r="13" spans="1:11" x14ac:dyDescent="0.2">
      <c xmlns="http://schemas.openxmlformats.org/spreadsheetml/2006/main" r="A13" s="194"/>
      <c xmlns="http://schemas.openxmlformats.org/spreadsheetml/2006/main" r="B13" s="194" t="s">
        <v xmlns="http://schemas.openxmlformats.org/spreadsheetml/2006/main">1367</v>
      </c>
      <c xmlns="http://schemas.openxmlformats.org/spreadsheetml/2006/main" r="C13" s="196">
        <f xmlns="http://schemas.openxmlformats.org/spreadsheetml/2006/main">288200-27000</f>
        <v xmlns="http://schemas.openxmlformats.org/spreadsheetml/2006/main">261200</v>
      </c>
      <c xmlns="http://schemas.openxmlformats.org/spreadsheetml/2006/main" r="D13" s="195">
        <f xmlns="http://schemas.openxmlformats.org/spreadsheetml/2006/main" t="shared" si="0"/>
        <v xmlns="http://schemas.openxmlformats.org/spreadsheetml/2006/main">271648</v>
      </c>
      <c xmlns="http://schemas.openxmlformats.org/spreadsheetml/2006/main" r="E13" s="195">
        <f xmlns="http://schemas.openxmlformats.org/spreadsheetml/2006/main" t="shared" si="0"/>
        <v xmlns="http://schemas.openxmlformats.org/spreadsheetml/2006/main">282513.91999999998</v>
      </c>
      <c xmlns="http://schemas.openxmlformats.org/spreadsheetml/2006/main" r="F13" s="195">
        <f xmlns="http://schemas.openxmlformats.org/spreadsheetml/2006/main" t="shared" si="0"/>
        <v xmlns="http://schemas.openxmlformats.org/spreadsheetml/2006/main">293814.4768</v>
      </c>
      <c xmlns="http://schemas.openxmlformats.org/spreadsheetml/2006/main" r="H13" s="111">
        <f xmlns="http://schemas.openxmlformats.org/spreadsheetml/2006/main">278900-26800</f>
        <v xmlns="http://schemas.openxmlformats.org/spreadsheetml/2006/main">252100</v>
      </c>
      <c xmlns="http://schemas.openxmlformats.org/spreadsheetml/2006/main" r="I13" s="112">
        <f xmlns="http://schemas.openxmlformats.org/spreadsheetml/2006/main" t="shared" si="1"/>
        <v xmlns="http://schemas.openxmlformats.org/spreadsheetml/2006/main">262184</v>
      </c>
      <c xmlns="http://schemas.openxmlformats.org/spreadsheetml/2006/main" r="J13" s="112">
        <f xmlns="http://schemas.openxmlformats.org/spreadsheetml/2006/main" t="shared" si="1"/>
        <v xmlns="http://schemas.openxmlformats.org/spreadsheetml/2006/main">272671.35999999999</v>
      </c>
      <c xmlns="http://schemas.openxmlformats.org/spreadsheetml/2006/main" r="K13" s="112">
        <f xmlns="http://schemas.openxmlformats.org/spreadsheetml/2006/main" t="shared" si="1"/>
        <v xmlns="http://schemas.openxmlformats.org/spreadsheetml/2006/main">283578.2144</v>
      </c>
    </row>
    <row xmlns:x14ac="http://schemas.microsoft.com/office/spreadsheetml/2009/9/ac" xmlns="http://schemas.openxmlformats.org/spreadsheetml/2006/main" r="14" spans="1:11" x14ac:dyDescent="0.2">
      <c xmlns="http://schemas.openxmlformats.org/spreadsheetml/2006/main" r="A14" s="194"/>
      <c xmlns="http://schemas.openxmlformats.org/spreadsheetml/2006/main" r="B14" s="194" t="s">
        <v xmlns="http://schemas.openxmlformats.org/spreadsheetml/2006/main">1368</v>
      </c>
      <c xmlns="http://schemas.openxmlformats.org/spreadsheetml/2006/main" r="C14" s="196">
        <f xmlns="http://schemas.openxmlformats.org/spreadsheetml/2006/main">242200-21400</f>
        <v xmlns="http://schemas.openxmlformats.org/spreadsheetml/2006/main">220800</v>
      </c>
      <c xmlns="http://schemas.openxmlformats.org/spreadsheetml/2006/main" r="D14" s="195">
        <f xmlns="http://schemas.openxmlformats.org/spreadsheetml/2006/main" t="shared" si="0"/>
        <v xmlns="http://schemas.openxmlformats.org/spreadsheetml/2006/main">229632</v>
      </c>
      <c xmlns="http://schemas.openxmlformats.org/spreadsheetml/2006/main" r="E14" s="195">
        <f xmlns="http://schemas.openxmlformats.org/spreadsheetml/2006/main" t="shared" si="0"/>
        <v xmlns="http://schemas.openxmlformats.org/spreadsheetml/2006/main">238817.28</v>
      </c>
      <c xmlns="http://schemas.openxmlformats.org/spreadsheetml/2006/main" r="F14" s="195">
        <f xmlns="http://schemas.openxmlformats.org/spreadsheetml/2006/main" t="shared" si="0"/>
        <v xmlns="http://schemas.openxmlformats.org/spreadsheetml/2006/main">248369.9712</v>
      </c>
      <c xmlns="http://schemas.openxmlformats.org/spreadsheetml/2006/main" r="H14" s="111">
        <f xmlns="http://schemas.openxmlformats.org/spreadsheetml/2006/main">238100-21300</f>
        <v xmlns="http://schemas.openxmlformats.org/spreadsheetml/2006/main">216800</v>
      </c>
      <c xmlns="http://schemas.openxmlformats.org/spreadsheetml/2006/main" r="I14" s="112">
        <f xmlns="http://schemas.openxmlformats.org/spreadsheetml/2006/main" t="shared" si="1"/>
        <v xmlns="http://schemas.openxmlformats.org/spreadsheetml/2006/main">225472</v>
      </c>
      <c xmlns="http://schemas.openxmlformats.org/spreadsheetml/2006/main" r="J14" s="112">
        <f xmlns="http://schemas.openxmlformats.org/spreadsheetml/2006/main" t="shared" si="1"/>
        <v xmlns="http://schemas.openxmlformats.org/spreadsheetml/2006/main">234490.88</v>
      </c>
      <c xmlns="http://schemas.openxmlformats.org/spreadsheetml/2006/main" r="K14" s="112">
        <f xmlns="http://schemas.openxmlformats.org/spreadsheetml/2006/main" t="shared" si="1"/>
        <v xmlns="http://schemas.openxmlformats.org/spreadsheetml/2006/main">243870.51520000002</v>
      </c>
    </row>
    <row xmlns:x14ac="http://schemas.microsoft.com/office/spreadsheetml/2009/9/ac" xmlns="http://schemas.openxmlformats.org/spreadsheetml/2006/main" r="15" spans="1:11" x14ac:dyDescent="0.2">
      <c xmlns="http://schemas.openxmlformats.org/spreadsheetml/2006/main" r="A15" s="194"/>
      <c xmlns="http://schemas.openxmlformats.org/spreadsheetml/2006/main" r="B15" s="194" t="s">
        <v xmlns="http://schemas.openxmlformats.org/spreadsheetml/2006/main">1369</v>
      </c>
      <c xmlns="http://schemas.openxmlformats.org/spreadsheetml/2006/main" r="C15" s="196">
        <f xmlns="http://schemas.openxmlformats.org/spreadsheetml/2006/main">202000-17500</f>
        <v xmlns="http://schemas.openxmlformats.org/spreadsheetml/2006/main">184500</v>
      </c>
      <c xmlns="http://schemas.openxmlformats.org/spreadsheetml/2006/main" r="D15" s="195">
        <f xmlns="http://schemas.openxmlformats.org/spreadsheetml/2006/main" t="shared" si="0"/>
        <v xmlns="http://schemas.openxmlformats.org/spreadsheetml/2006/main">191880</v>
      </c>
      <c xmlns="http://schemas.openxmlformats.org/spreadsheetml/2006/main" r="E15" s="195">
        <f xmlns="http://schemas.openxmlformats.org/spreadsheetml/2006/main" t="shared" si="0"/>
        <v xmlns="http://schemas.openxmlformats.org/spreadsheetml/2006/main">199555.20000000001</v>
      </c>
      <c xmlns="http://schemas.openxmlformats.org/spreadsheetml/2006/main" r="F15" s="195">
        <f xmlns="http://schemas.openxmlformats.org/spreadsheetml/2006/main" t="shared" si="0"/>
        <v xmlns="http://schemas.openxmlformats.org/spreadsheetml/2006/main">207537.40800000002</v>
      </c>
      <c xmlns="http://schemas.openxmlformats.org/spreadsheetml/2006/main" r="H15" s="111">
        <f xmlns="http://schemas.openxmlformats.org/spreadsheetml/2006/main">196300-17000</f>
        <v xmlns="http://schemas.openxmlformats.org/spreadsheetml/2006/main">179300</v>
      </c>
      <c xmlns="http://schemas.openxmlformats.org/spreadsheetml/2006/main" r="I15" s="112">
        <f xmlns="http://schemas.openxmlformats.org/spreadsheetml/2006/main" t="shared" si="1"/>
        <v xmlns="http://schemas.openxmlformats.org/spreadsheetml/2006/main">186472</v>
      </c>
      <c xmlns="http://schemas.openxmlformats.org/spreadsheetml/2006/main" r="J15" s="112">
        <f xmlns="http://schemas.openxmlformats.org/spreadsheetml/2006/main" t="shared" si="1"/>
        <v xmlns="http://schemas.openxmlformats.org/spreadsheetml/2006/main">193930.88</v>
      </c>
      <c xmlns="http://schemas.openxmlformats.org/spreadsheetml/2006/main" r="K15" s="112">
        <f xmlns="http://schemas.openxmlformats.org/spreadsheetml/2006/main" t="shared" si="1"/>
        <v xmlns="http://schemas.openxmlformats.org/spreadsheetml/2006/main">201688.1152</v>
      </c>
    </row>
    <row xmlns:x14ac="http://schemas.microsoft.com/office/spreadsheetml/2009/9/ac" xmlns="http://schemas.openxmlformats.org/spreadsheetml/2006/main" r="16" spans="1:11" x14ac:dyDescent="0.2">
      <c xmlns="http://schemas.openxmlformats.org/spreadsheetml/2006/main" r="A16" s="194"/>
      <c xmlns="http://schemas.openxmlformats.org/spreadsheetml/2006/main" r="B16" s="197" t="s">
        <v xmlns="http://schemas.openxmlformats.org/spreadsheetml/2006/main">1370</v>
      </c>
      <c xmlns="http://schemas.openxmlformats.org/spreadsheetml/2006/main" r="C16" s="196">
        <f xmlns="http://schemas.openxmlformats.org/spreadsheetml/2006/main">158600-13200</f>
        <v xmlns="http://schemas.openxmlformats.org/spreadsheetml/2006/main">145400</v>
      </c>
      <c xmlns="http://schemas.openxmlformats.org/spreadsheetml/2006/main" r="D16" s="195">
        <f xmlns="http://schemas.openxmlformats.org/spreadsheetml/2006/main" t="shared" si="0"/>
        <v xmlns="http://schemas.openxmlformats.org/spreadsheetml/2006/main">151216</v>
      </c>
      <c xmlns="http://schemas.openxmlformats.org/spreadsheetml/2006/main" r="E16" s="195">
        <f xmlns="http://schemas.openxmlformats.org/spreadsheetml/2006/main" t="shared" si="0"/>
        <v xmlns="http://schemas.openxmlformats.org/spreadsheetml/2006/main">157264.64000000001</v>
      </c>
      <c xmlns="http://schemas.openxmlformats.org/spreadsheetml/2006/main" r="F16" s="195">
        <f xmlns="http://schemas.openxmlformats.org/spreadsheetml/2006/main" t="shared" si="0"/>
        <v xmlns="http://schemas.openxmlformats.org/spreadsheetml/2006/main">163555.22560000003</v>
      </c>
      <c xmlns="http://schemas.openxmlformats.org/spreadsheetml/2006/main" r="H16" s="111">
        <f xmlns="http://schemas.openxmlformats.org/spreadsheetml/2006/main">160500-13800</f>
        <v xmlns="http://schemas.openxmlformats.org/spreadsheetml/2006/main">146700</v>
      </c>
      <c xmlns="http://schemas.openxmlformats.org/spreadsheetml/2006/main" r="I16" s="112">
        <f xmlns="http://schemas.openxmlformats.org/spreadsheetml/2006/main" t="shared" si="1"/>
        <v xmlns="http://schemas.openxmlformats.org/spreadsheetml/2006/main">152568</v>
      </c>
      <c xmlns="http://schemas.openxmlformats.org/spreadsheetml/2006/main" r="J16" s="112">
        <f xmlns="http://schemas.openxmlformats.org/spreadsheetml/2006/main" t="shared" si="1"/>
        <v xmlns="http://schemas.openxmlformats.org/spreadsheetml/2006/main">158670.72</v>
      </c>
      <c xmlns="http://schemas.openxmlformats.org/spreadsheetml/2006/main" r="K16" s="112">
        <f xmlns="http://schemas.openxmlformats.org/spreadsheetml/2006/main" t="shared" si="1"/>
        <v xmlns="http://schemas.openxmlformats.org/spreadsheetml/2006/main">165017.54880000002</v>
      </c>
    </row>
    <row xmlns:x14ac="http://schemas.microsoft.com/office/spreadsheetml/2009/9/ac" xmlns="http://schemas.openxmlformats.org/spreadsheetml/2006/main" r="17" spans="1:11" x14ac:dyDescent="0.2">
      <c xmlns="http://schemas.openxmlformats.org/spreadsheetml/2006/main" r="A17" s="194"/>
      <c xmlns="http://schemas.openxmlformats.org/spreadsheetml/2006/main" r="B17" s="198"/>
      <c xmlns="http://schemas.openxmlformats.org/spreadsheetml/2006/main" r="C17" s="199"/>
      <c xmlns="http://schemas.openxmlformats.org/spreadsheetml/2006/main" r="D17" s="196"/>
      <c xmlns="http://schemas.openxmlformats.org/spreadsheetml/2006/main" r="E17" s="196"/>
      <c xmlns="http://schemas.openxmlformats.org/spreadsheetml/2006/main" r="F17" s="196"/>
      <c xmlns="http://schemas.openxmlformats.org/spreadsheetml/2006/main" r="H17" s="111"/>
      <c xmlns="http://schemas.openxmlformats.org/spreadsheetml/2006/main" r="I17" s="112"/>
      <c xmlns="http://schemas.openxmlformats.org/spreadsheetml/2006/main" r="J17" s="112"/>
      <c xmlns="http://schemas.openxmlformats.org/spreadsheetml/2006/main" r="K17" s="112"/>
    </row>
    <row xmlns:x14ac="http://schemas.microsoft.com/office/spreadsheetml/2009/9/ac" xmlns="http://schemas.openxmlformats.org/spreadsheetml/2006/main" r="18" spans="1:11" x14ac:dyDescent="0.2">
      <c xmlns="http://schemas.openxmlformats.org/spreadsheetml/2006/main" r="A18" s="193" t="s">
        <v xmlns="http://schemas.openxmlformats.org/spreadsheetml/2006/main">1371</v>
      </c>
      <c xmlns="http://schemas.openxmlformats.org/spreadsheetml/2006/main" r="B18" s="194" t="s">
        <v xmlns="http://schemas.openxmlformats.org/spreadsheetml/2006/main">1372</v>
      </c>
      <c xmlns="http://schemas.openxmlformats.org/spreadsheetml/2006/main" r="C18" s="196">
        <f xmlns="http://schemas.openxmlformats.org/spreadsheetml/2006/main">177100-38900</f>
        <v xmlns="http://schemas.openxmlformats.org/spreadsheetml/2006/main">138200</v>
      </c>
      <c xmlns="http://schemas.openxmlformats.org/spreadsheetml/2006/main" r="D18" s="195">
        <f xmlns="http://schemas.openxmlformats.org/spreadsheetml/2006/main">C18*1.04</f>
        <v xmlns="http://schemas.openxmlformats.org/spreadsheetml/2006/main">143728</v>
      </c>
      <c xmlns="http://schemas.openxmlformats.org/spreadsheetml/2006/main" r="E18" s="195">
        <f xmlns="http://schemas.openxmlformats.org/spreadsheetml/2006/main">D18*1.04</f>
        <v xmlns="http://schemas.openxmlformats.org/spreadsheetml/2006/main">149477.12</v>
      </c>
      <c xmlns="http://schemas.openxmlformats.org/spreadsheetml/2006/main" r="F18" s="195">
        <f xmlns="http://schemas.openxmlformats.org/spreadsheetml/2006/main">E18*1.04</f>
        <v xmlns="http://schemas.openxmlformats.org/spreadsheetml/2006/main">155456.20480000001</v>
      </c>
      <c xmlns="http://schemas.openxmlformats.org/spreadsheetml/2006/main" r="H18" s="111">
        <f xmlns="http://schemas.openxmlformats.org/spreadsheetml/2006/main">177600-38400</f>
        <v xmlns="http://schemas.openxmlformats.org/spreadsheetml/2006/main">139200</v>
      </c>
      <c xmlns="http://schemas.openxmlformats.org/spreadsheetml/2006/main" r="I18" s="112">
        <f xmlns="http://schemas.openxmlformats.org/spreadsheetml/2006/main" t="shared" si="1"/>
        <v xmlns="http://schemas.openxmlformats.org/spreadsheetml/2006/main">144768</v>
      </c>
      <c xmlns="http://schemas.openxmlformats.org/spreadsheetml/2006/main" r="J18" s="112">
        <f xmlns="http://schemas.openxmlformats.org/spreadsheetml/2006/main" t="shared" ref="J18" si="2">I18*1.04</f>
        <v xmlns="http://schemas.openxmlformats.org/spreadsheetml/2006/main">150558.72</v>
      </c>
      <c xmlns="http://schemas.openxmlformats.org/spreadsheetml/2006/main" r="K18" s="112">
        <f xmlns="http://schemas.openxmlformats.org/spreadsheetml/2006/main" t="shared" ref="K18" si="3">J18*1.04</f>
        <v xmlns="http://schemas.openxmlformats.org/spreadsheetml/2006/main">156581.06880000001</v>
      </c>
    </row>
    <row xmlns:x14ac="http://schemas.microsoft.com/office/spreadsheetml/2009/9/ac" xmlns="http://schemas.openxmlformats.org/spreadsheetml/2006/main" r="19" spans="1:11" x14ac:dyDescent="0.2">
      <c xmlns="http://schemas.openxmlformats.org/spreadsheetml/2006/main" r="A19" s="200"/>
      <c xmlns="http://schemas.openxmlformats.org/spreadsheetml/2006/main" r="B19" s="201"/>
      <c xmlns="http://schemas.openxmlformats.org/spreadsheetml/2006/main" r="C19" s="202"/>
      <c xmlns="http://schemas.openxmlformats.org/spreadsheetml/2006/main" r="D19" s="203"/>
      <c xmlns="http://schemas.openxmlformats.org/spreadsheetml/2006/main" r="E19" s="203"/>
      <c xmlns="http://schemas.openxmlformats.org/spreadsheetml/2006/main" r="F19" s="203"/>
    </row>
    <row xmlns:x14ac="http://schemas.microsoft.com/office/spreadsheetml/2009/9/ac" xmlns="http://schemas.openxmlformats.org/spreadsheetml/2006/main" r="20" spans="1:11" x14ac:dyDescent="0.2">
      <c xmlns="http://schemas.openxmlformats.org/spreadsheetml/2006/main" r="A20" s="200"/>
      <c xmlns="http://schemas.openxmlformats.org/spreadsheetml/2006/main" r="B20" s="201"/>
      <c xmlns="http://schemas.openxmlformats.org/spreadsheetml/2006/main" r="C20" s="202"/>
      <c xmlns="http://schemas.openxmlformats.org/spreadsheetml/2006/main" r="D20" s="203"/>
      <c xmlns="http://schemas.openxmlformats.org/spreadsheetml/2006/main" r="E20" s="203"/>
      <c xmlns="http://schemas.openxmlformats.org/spreadsheetml/2006/main" r="F20" s="203"/>
    </row>
    <row xmlns:x14ac="http://schemas.microsoft.com/office/spreadsheetml/2009/9/ac" xmlns="http://schemas.openxmlformats.org/spreadsheetml/2006/main" r="21" spans="1:11" x14ac:dyDescent="0.2">
      <c xmlns="http://schemas.openxmlformats.org/spreadsheetml/2006/main" r="A21" s="204"/>
      <c xmlns="http://schemas.openxmlformats.org/spreadsheetml/2006/main" r="B21" s="205"/>
      <c xmlns="http://schemas.openxmlformats.org/spreadsheetml/2006/main" r="C21" s="206"/>
      <c xmlns="http://schemas.openxmlformats.org/spreadsheetml/2006/main" r="D21" s="206"/>
      <c xmlns="http://schemas.openxmlformats.org/spreadsheetml/2006/main" r="E21" s="206"/>
    </row>
    <row xmlns:x14ac="http://schemas.microsoft.com/office/spreadsheetml/2009/9/ac" xmlns="http://schemas.openxmlformats.org/spreadsheetml/2006/main" r="22" spans="1:11" x14ac:dyDescent="0.2">
      <c xmlns="http://schemas.openxmlformats.org/spreadsheetml/2006/main" r="A22" s="207" t="s">
        <v xmlns="http://schemas.openxmlformats.org/spreadsheetml/2006/main">1373</v>
      </c>
      <c xmlns="http://schemas.openxmlformats.org/spreadsheetml/2006/main" r="B22" s="318" t="s">
        <v xmlns="http://schemas.openxmlformats.org/spreadsheetml/2006/main">1374</v>
      </c>
      <c xmlns="http://schemas.openxmlformats.org/spreadsheetml/2006/main" r="C22" s="318"/>
      <c xmlns="http://schemas.openxmlformats.org/spreadsheetml/2006/main" r="D22" s="318"/>
      <c xmlns="http://schemas.openxmlformats.org/spreadsheetml/2006/main" r="E22" s="318"/>
    </row>
    <row xmlns:x14ac="http://schemas.microsoft.com/office/spreadsheetml/2009/9/ac" xmlns="http://schemas.openxmlformats.org/spreadsheetml/2006/main" r="23" spans="1:11" x14ac:dyDescent="0.2">
      <c xmlns="http://schemas.openxmlformats.org/spreadsheetml/2006/main" r="A23" s="30"/>
    </row>
    <row xmlns:x14ac="http://schemas.microsoft.com/office/spreadsheetml/2009/9/ac" xmlns="http://schemas.openxmlformats.org/spreadsheetml/2006/main" r="24" spans="1:11" x14ac:dyDescent="0.2">
      <c xmlns="http://schemas.openxmlformats.org/spreadsheetml/2006/main" r="A24" s="208" t="s">
        <v xmlns="http://schemas.openxmlformats.org/spreadsheetml/2006/main">1375</v>
      </c>
      <c xmlns="http://schemas.openxmlformats.org/spreadsheetml/2006/main" r="B24" s="319" t="s">
        <v xmlns="http://schemas.openxmlformats.org/spreadsheetml/2006/main">1376</v>
      </c>
      <c xmlns="http://schemas.openxmlformats.org/spreadsheetml/2006/main" r="C24" s="319"/>
      <c xmlns="http://schemas.openxmlformats.org/spreadsheetml/2006/main" r="D24" s="319"/>
      <c xmlns="http://schemas.openxmlformats.org/spreadsheetml/2006/main" r="E24" s="319"/>
      <c xmlns="http://schemas.openxmlformats.org/spreadsheetml/2006/main" r="F24" s="319"/>
    </row>
    <row xmlns:x14ac="http://schemas.microsoft.com/office/spreadsheetml/2009/9/ac" xmlns="http://schemas.openxmlformats.org/spreadsheetml/2006/main" r="26" spans="1:11" x14ac:dyDescent="0.2">
      <c xmlns="http://schemas.openxmlformats.org/spreadsheetml/2006/main" r="A26" s="209" t="s">
        <v xmlns="http://schemas.openxmlformats.org/spreadsheetml/2006/main">1377</v>
      </c>
      <c xmlns="http://schemas.openxmlformats.org/spreadsheetml/2006/main" r="B26" s="209" t="s">
        <v xmlns="http://schemas.openxmlformats.org/spreadsheetml/2006/main">1378</v>
      </c>
      <c xmlns="http://schemas.openxmlformats.org/spreadsheetml/2006/main" r="C26" s="209"/>
      <c xmlns="http://schemas.openxmlformats.org/spreadsheetml/2006/main" r="D26" s="209"/>
      <c xmlns="http://schemas.openxmlformats.org/spreadsheetml/2006/main" r="E26" s="209"/>
      <c xmlns="http://schemas.openxmlformats.org/spreadsheetml/2006/main" r="F26" s="209"/>
      <c xmlns="http://schemas.openxmlformats.org/spreadsheetml/2006/main" r="G26" s="209"/>
      <c xmlns="http://schemas.openxmlformats.org/spreadsheetml/2006/main" r="H26" s="209"/>
    </row>
  </sheetData>
  <mergeCells xmlns="http://schemas.openxmlformats.org/spreadsheetml/2006/main" count="4">
    <mergeCell xmlns="http://schemas.openxmlformats.org/spreadsheetml/2006/main" ref="A6:F6"/>
    <mergeCell xmlns="http://schemas.openxmlformats.org/spreadsheetml/2006/main" ref="A8:B8"/>
    <mergeCell xmlns="http://schemas.openxmlformats.org/spreadsheetml/2006/main" ref="B22:E22"/>
    <mergeCell xmlns="http://schemas.openxmlformats.org/spreadsheetml/2006/main" ref="B24:F24"/>
  </mergeCells>
  <pageMargins xmlns="http://schemas.openxmlformats.org/spreadsheetml/2006/main" left="0.7" right="0.7" top="0.75" bottom="0.75" header="0.3" footer="0.3"/>
  <pageSetup xmlns:r="http://schemas.openxmlformats.org/officeDocument/2006/relationships" xmlns="http://schemas.openxmlformats.org/spreadsheetml/2006/main"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CPW 2014</vt:lpstr>
      <vt:lpstr>CTL budget</vt:lpstr>
      <vt:lpstr>QTL budget</vt:lpstr>
      <vt:lpstr>Contributions Table</vt:lpstr>
      <vt:lpstr>Standard Salary Costs</vt:lpstr>
      <vt:lpstr>'CTL budget'!Print_Area</vt:lpstr>
      <vt:lpstr>'Contributions Table'!Print_Titles</vt:lpstr>
      <vt:lpstr>'CTL budget'!Print_Titles</vt:lpstr>
      <vt:lpstr>'QTL budget'!Print_Titles</vt:lpstr>
    </vt:vector>
  </TitlesOfParts>
  <Company>UNOG</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Hélène Gandois</cp:lastModifiedBy>
  <cp:lastPrinted>2015-11-27T14:01:51Z</cp:lastPrinted>
  <dcterms:created xsi:type="dcterms:W3CDTF">2012-04-12T07:47:13Z</dcterms:created>
  <dcterms:modified xsi:type="dcterms:W3CDTF">2015-11-27T14:02:12Z</dcterms:modified>
</cp:coreProperties>
</file>